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68" yWindow="32767" windowWidth="11220" windowHeight="12048" activeTab="1"/>
  </bookViews>
  <sheets>
    <sheet name="大会要項" sheetId="1" r:id="rId1"/>
    <sheet name="対戦表" sheetId="2" r:id="rId2"/>
    <sheet name="Sheet1" sheetId="3" r:id="rId3"/>
  </sheets>
  <definedNames>
    <definedName name="_xlnm.Print_Area" localSheetId="1">'対戦表'!$A$1:$AH$72</definedName>
    <definedName name="_xlnm.Print_Area" localSheetId="0">'大会要項'!$A$1:$H$54</definedName>
  </definedNames>
  <calcPr fullCalcOnLoad="1"/>
</workbook>
</file>

<file path=xl/sharedStrings.xml><?xml version="1.0" encoding="utf-8"?>
<sst xmlns="http://schemas.openxmlformats.org/spreadsheetml/2006/main" count="259" uniqueCount="151">
  <si>
    <t>１．</t>
  </si>
  <si>
    <t>主旨</t>
  </si>
  <si>
    <t>２．</t>
  </si>
  <si>
    <t>主催</t>
  </si>
  <si>
    <t>大会日程</t>
  </si>
  <si>
    <t>会場</t>
  </si>
  <si>
    <t>参加資格</t>
  </si>
  <si>
    <t>参加費</t>
  </si>
  <si>
    <t>参加チーム</t>
  </si>
  <si>
    <t>大会規定</t>
  </si>
  <si>
    <t>全日本少年サッカー大会規定に準ずる。（自由な交代）</t>
  </si>
  <si>
    <t>試合方法</t>
  </si>
  <si>
    <t>表彰</t>
  </si>
  <si>
    <t>審判</t>
  </si>
  <si>
    <t>救護</t>
  </si>
  <si>
    <t>大会中におきた事故については、応急処置のほかは責任を負わない。</t>
  </si>
  <si>
    <t>問い合わせ</t>
  </si>
  <si>
    <t>ブロック別</t>
  </si>
  <si>
    <t>Ａブロック</t>
  </si>
  <si>
    <t>Ｂブロック</t>
  </si>
  <si>
    <t>Ｃブロック</t>
  </si>
  <si>
    <t>勝</t>
  </si>
  <si>
    <t>分け</t>
  </si>
  <si>
    <t>勝点</t>
  </si>
  <si>
    <t>得失</t>
  </si>
  <si>
    <t>得点</t>
  </si>
  <si>
    <t>合計</t>
  </si>
  <si>
    <t>１位トーナメント</t>
  </si>
  <si>
    <t>２位トーナメント</t>
  </si>
  <si>
    <t>３位トーナメント</t>
  </si>
  <si>
    <t>対　戦　Ａコート</t>
  </si>
  <si>
    <t>審　判</t>
  </si>
  <si>
    <t>対　戦　Ｂコート</t>
  </si>
  <si>
    <t>7A勝</t>
  </si>
  <si>
    <t>7B勝</t>
  </si>
  <si>
    <t>8A勝</t>
  </si>
  <si>
    <t>8B勝</t>
  </si>
  <si>
    <t>9A勝</t>
  </si>
  <si>
    <t>9A負</t>
  </si>
  <si>
    <t>9B負</t>
  </si>
  <si>
    <t>勝 点</t>
  </si>
  <si>
    <t>順 位</t>
  </si>
  <si>
    <t>得失</t>
  </si>
  <si>
    <t>得点</t>
  </si>
  <si>
    <t>A</t>
  </si>
  <si>
    <t>B</t>
  </si>
  <si>
    <t>C</t>
  </si>
  <si>
    <t>D</t>
  </si>
  <si>
    <t>順位</t>
  </si>
  <si>
    <t>ﾌﾞﾛｯｸ</t>
  </si>
  <si>
    <t>Ｄブロック</t>
  </si>
  <si>
    <t>主催協力</t>
  </si>
  <si>
    <t>４．</t>
  </si>
  <si>
    <t>５．</t>
  </si>
  <si>
    <t>６．</t>
  </si>
  <si>
    <t>７．</t>
  </si>
  <si>
    <t>８．</t>
  </si>
  <si>
    <t>９．</t>
  </si>
  <si>
    <t>１０．</t>
  </si>
  <si>
    <t>１１．</t>
  </si>
  <si>
    <t>１２．</t>
  </si>
  <si>
    <t>１３．</t>
  </si>
  <si>
    <t>１４．</t>
  </si>
  <si>
    <t>１５．</t>
  </si>
  <si>
    <t>✤リーグ戦の結果７・８試合目を変更する場合があります。</t>
  </si>
  <si>
    <t>８人制サッカー・コート７０ｍ×５０ｍ</t>
  </si>
  <si>
    <t>トーナメント戦が同点の場合ＰＫ、決勝のみ５分-５分の延長を行う</t>
  </si>
  <si>
    <t>A3</t>
  </si>
  <si>
    <t>―</t>
  </si>
  <si>
    <t>C3</t>
  </si>
  <si>
    <t>B3</t>
  </si>
  <si>
    <t>D3</t>
  </si>
  <si>
    <t>A2</t>
  </si>
  <si>
    <t>C2</t>
  </si>
  <si>
    <t>B2</t>
  </si>
  <si>
    <t>D2</t>
  </si>
  <si>
    <t>A1</t>
  </si>
  <si>
    <t>C1</t>
  </si>
  <si>
    <t>B1</t>
  </si>
  <si>
    <t>D1</t>
  </si>
  <si>
    <t>Ｂブロック</t>
  </si>
  <si>
    <t>Ｄブロック</t>
  </si>
  <si>
    <t>Ａブロック</t>
  </si>
  <si>
    <t>Ｃブロック</t>
  </si>
  <si>
    <t>⑩Ｂ15:00</t>
  </si>
  <si>
    <t>⑪Ａ15:40</t>
  </si>
  <si>
    <t>⑪Ｂ15:40</t>
  </si>
  <si>
    <t>⑩Ａ15:00</t>
  </si>
  <si>
    <t>Ａ</t>
  </si>
  <si>
    <t>C</t>
  </si>
  <si>
    <t>B</t>
  </si>
  <si>
    <t>D</t>
  </si>
  <si>
    <t>A</t>
  </si>
  <si>
    <t>9B勝</t>
  </si>
  <si>
    <t>桜井市サッカー協会　</t>
  </si>
  <si>
    <t>奈良県フットボールセンター</t>
  </si>
  <si>
    <t>やまとまほろばロータリークラブ</t>
  </si>
  <si>
    <t>３．</t>
  </si>
  <si>
    <t>後援</t>
  </si>
  <si>
    <t>桜井市サッカー協会　事務局　荻原重樹</t>
  </si>
  <si>
    <t>E-mail　shigeki-1@msh.biglobe.ne.jp</t>
  </si>
  <si>
    <t>６年生を中心として構成されたチーム</t>
  </si>
  <si>
    <t>予選リーグの勝点（勝３、引分け１）（ＰＫサドンデス）</t>
  </si>
  <si>
    <t>個人賞として、各チームから１名に優秀選手賞を授与する。</t>
  </si>
  <si>
    <t>の強化を図ると共に礼儀、礼節を学ぶ心豊かな少年少女の健全育成を目的とする。</t>
  </si>
  <si>
    <t>この大会はサッカーを通じて参加各チームの親睦及び今後の交流を深め、相互チーム</t>
  </si>
  <si>
    <t>携帯　090－8828－0699</t>
  </si>
  <si>
    <t>TEL　0744－46－0518　FAX　0744－46－0518</t>
  </si>
  <si>
    <t>奈良県フットボールセンター（人工芝）</t>
  </si>
  <si>
    <t>＊１試合目終了後、開会式を行います。</t>
  </si>
  <si>
    <t>*試合時間</t>
  </si>
  <si>
    <t>試合時間は12分－5分－12分、10、11試合目は15分－５分－15分</t>
  </si>
  <si>
    <t>又２位・３位の順位戦１位チームにトロフィーを授与する。</t>
  </si>
  <si>
    <t>開会式</t>
  </si>
  <si>
    <t>１６．</t>
  </si>
  <si>
    <t>１７．</t>
  </si>
  <si>
    <t>１２チームを４ブロックに分け、３チームによるリーグ戦を行い</t>
  </si>
  <si>
    <t>各順位によるトーナメントで順位を決定する。</t>
  </si>
  <si>
    <t>優勝チームには、優勝旗・優勝カップは持ち回りとし、優勝カップ</t>
  </si>
  <si>
    <t>レプリカを授与する。２位、３位チームには、トロフィーを授与する。</t>
  </si>
  <si>
    <t>（一社）奈良県サッカー協会　・　奈良新聞</t>
  </si>
  <si>
    <t>招待にて無料　（記念品贈呈）</t>
  </si>
  <si>
    <t>及び、優勝、２位、３位に表彰状を授与する。</t>
  </si>
  <si>
    <t>開　　　　会　　　　式</t>
  </si>
  <si>
    <t>１試合目終了後に行う（AM９：５０～１０：１0）</t>
  </si>
  <si>
    <t>⑦Ａ13:15</t>
  </si>
  <si>
    <t>⑦Ｂ13:15</t>
  </si>
  <si>
    <t>⑧Ａ13:50</t>
  </si>
  <si>
    <t>⑧Ｂ13:50</t>
  </si>
  <si>
    <t>⑨Ａ14:25</t>
  </si>
  <si>
    <t>ディアブロッサ高田</t>
  </si>
  <si>
    <t>YF奈良テソロ</t>
  </si>
  <si>
    <t>奈良クラブ</t>
  </si>
  <si>
    <t>王寺SC</t>
  </si>
  <si>
    <t>郡山FC</t>
  </si>
  <si>
    <t>リオグランデFC</t>
  </si>
  <si>
    <t>ポルベニル</t>
  </si>
  <si>
    <t>第8回　やまとまほろばロータリークラブ会長杯</t>
  </si>
  <si>
    <r>
      <t xml:space="preserve">２０２２年４月２９日（金,祝）  </t>
    </r>
    <r>
      <rPr>
        <sz val="10"/>
        <rFont val="HG丸ｺﾞｼｯｸM-PRO"/>
        <family val="3"/>
      </rPr>
      <t>※雨天決行</t>
    </r>
  </si>
  <si>
    <t>五條FC</t>
  </si>
  <si>
    <t>フルジェンテ桜井B</t>
  </si>
  <si>
    <t>奈良YMCA</t>
  </si>
  <si>
    <t>フルジェンテ桜井A</t>
  </si>
  <si>
    <t>左:前半　右：後半</t>
  </si>
  <si>
    <t>奈良クラブ・奈良YMCA・FCユナイテッドナラ・王寺・郡山・D高田</t>
  </si>
  <si>
    <t>五條・YFテソロ奈良・ポルベニル・リオグランデ・フルジェンテ桜井A,B</t>
  </si>
  <si>
    <t>FC　ユナイテッドナラ</t>
  </si>
  <si>
    <t xml:space="preserve"> 第8回　やまとまほろばロータリークラブ会長杯</t>
  </si>
  <si>
    <t>２０２２年４月２９日（金・祝）</t>
  </si>
  <si>
    <t>相互審判（１人制）で行う。</t>
  </si>
  <si>
    <t>⑨Ｂ14:25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</si>
</sst>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AGeneral"/>
    <numFmt numFmtId="177" formatCode="\BGeneral"/>
    <numFmt numFmtId="178" formatCode="\CGeneral"/>
    <numFmt numFmtId="179" formatCode="dGeneral"/>
    <numFmt numFmtId="180" formatCode="General&quot;位グループ&quot;"/>
    <numFmt numFmtId="181" formatCode="&quot;A&quot;General"/>
    <numFmt numFmtId="182" formatCode="&quot;B&quot;General"/>
    <numFmt numFmtId="183" formatCode="&quot;C&quot;General"/>
    <numFmt numFmtId="184" formatCode="General&quot;位&quot;"/>
    <numFmt numFmtId="185" formatCode="General&quot;　位&quot;"/>
    <numFmt numFmtId="186" formatCode="General&quot; 位&quot;"/>
    <numFmt numFmtId="187" formatCode="h"/>
    <numFmt numFmtId="188" formatCode="[$-411]ggge&quot;年&quot;m&quot;月&quot;d&quot;日&quot;\ \(aaa\)"/>
    <numFmt numFmtId="189" formatCode="[$-411]ggge&quot;年&quot;m&quot;月&quot;d&quot;日&quot;\(aaa\)"/>
  </numFmts>
  <fonts count="70">
    <font>
      <sz val="11"/>
      <name val="ＭＳ Ｐゴシック"/>
      <family val="3"/>
    </font>
    <font>
      <sz val="6"/>
      <name val="ＭＳ Ｐゴシック"/>
      <family val="3"/>
    </font>
    <font>
      <sz val="12"/>
      <name val="HG丸ｺﾞｼｯｸM-PRO"/>
      <family val="3"/>
    </font>
    <font>
      <sz val="10"/>
      <name val="HG丸ｺﾞｼｯｸM-PRO"/>
      <family val="3"/>
    </font>
    <font>
      <sz val="11"/>
      <name val="HG丸ｺﾞｼｯｸM-PRO"/>
      <family val="3"/>
    </font>
    <font>
      <sz val="18"/>
      <name val="HG丸ｺﾞｼｯｸM-PRO"/>
      <family val="3"/>
    </font>
    <font>
      <sz val="14"/>
      <name val="HG丸ｺﾞｼｯｸM-PRO"/>
      <family val="3"/>
    </font>
    <font>
      <sz val="11"/>
      <name val="ＨＧｺﾞｼｯｸE-PRO"/>
      <family val="3"/>
    </font>
    <font>
      <sz val="9"/>
      <name val="HG丸ｺﾞｼｯｸM-PRO"/>
      <family val="3"/>
    </font>
    <font>
      <sz val="10"/>
      <name val="ＨＧｺﾞｼｯｸE-PRO"/>
      <family val="3"/>
    </font>
    <font>
      <sz val="9"/>
      <name val="ＨＧｺﾞｼｯｸE-PRO"/>
      <family val="3"/>
    </font>
    <font>
      <sz val="24"/>
      <name val="HGP創英角ﾎﾟｯﾌﾟ体"/>
      <family val="3"/>
    </font>
    <font>
      <sz val="18"/>
      <name val="HGP創英角ﾎﾟｯﾌﾟ体"/>
      <family val="3"/>
    </font>
    <font>
      <sz val="14"/>
      <name val="HGP創英角ﾎﾟｯﾌﾟ体"/>
      <family val="3"/>
    </font>
    <font>
      <sz val="11"/>
      <name val="HGP創英角ｺﾞｼｯｸUB"/>
      <family val="3"/>
    </font>
    <font>
      <sz val="11"/>
      <name val="HGP創英角ﾎﾟｯﾌﾟ体"/>
      <family val="3"/>
    </font>
    <font>
      <sz val="9"/>
      <name val="HGP創英角ｺﾞｼｯｸUB"/>
      <family val="3"/>
    </font>
    <font>
      <sz val="10"/>
      <name val="HGP創英角ｺﾞｼｯｸUB"/>
      <family val="3"/>
    </font>
    <font>
      <sz val="12"/>
      <name val="HGP創英角ｺﾞｼｯｸUB"/>
      <family val="3"/>
    </font>
    <font>
      <sz val="10"/>
      <name val="HGP創英角ﾎﾟｯﾌﾟ体"/>
      <family val="3"/>
    </font>
    <font>
      <sz val="9"/>
      <name val="HGP創英角ﾎﾟｯﾌﾟ体"/>
      <family val="3"/>
    </font>
    <font>
      <sz val="12"/>
      <name val="HGP創英角ﾎﾟｯﾌﾟ体"/>
      <family val="3"/>
    </font>
    <font>
      <b/>
      <sz val="12"/>
      <name val="HGP創英角ｺﾞｼｯｸUB"/>
      <family val="3"/>
    </font>
    <font>
      <sz val="8"/>
      <name val="HGP創英角ｺﾞｼｯｸUB"/>
      <family val="3"/>
    </font>
    <font>
      <sz val="6"/>
      <name val="HGP創英角ｺﾞｼｯｸUB"/>
      <family val="3"/>
    </font>
    <font>
      <sz val="8"/>
      <name val="HGP創英角ﾎﾟｯﾌﾟ体"/>
      <family val="3"/>
    </font>
    <font>
      <sz val="7"/>
      <name val="HGP創英角ﾎﾟｯﾌﾟ体"/>
      <family val="3"/>
    </font>
    <font>
      <sz val="6"/>
      <name val="HGP創英角ﾎﾟｯﾌﾟ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HG丸ｺﾞｼｯｸM-PRO"/>
      <family val="3"/>
    </font>
    <font>
      <sz val="8"/>
      <color indexed="10"/>
      <name val="HG丸ｺﾞｼｯｸM-PRO"/>
      <family val="3"/>
    </font>
    <font>
      <sz val="10"/>
      <color indexed="10"/>
      <name val="HG丸ｺﾞｼｯｸM-PRO"/>
      <family val="3"/>
    </font>
    <font>
      <sz val="11"/>
      <color indexed="10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HG丸ｺﾞｼｯｸM-PRO"/>
      <family val="3"/>
    </font>
    <font>
      <sz val="8"/>
      <color rgb="FFFF0000"/>
      <name val="HG丸ｺﾞｼｯｸM-PRO"/>
      <family val="3"/>
    </font>
    <font>
      <sz val="10"/>
      <color rgb="FFFF0000"/>
      <name val="HG丸ｺﾞｼｯｸM-PRO"/>
      <family val="3"/>
    </font>
    <font>
      <sz val="11"/>
      <color rgb="FFFF0000"/>
      <name val="HG丸ｺﾞｼｯｸM-PRO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double"/>
      <diagonal style="thin"/>
    </border>
    <border diagonalDown="1">
      <left>
        <color indexed="63"/>
      </left>
      <right>
        <color indexed="63"/>
      </right>
      <top>
        <color indexed="63"/>
      </top>
      <bottom style="double"/>
      <diagonal style="thin"/>
    </border>
    <border diagonalDown="1">
      <left>
        <color indexed="63"/>
      </left>
      <right style="thin"/>
      <top>
        <color indexed="63"/>
      </top>
      <bottom style="double"/>
      <diagonal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65" fillId="32" borderId="0" applyNumberFormat="0" applyBorder="0" applyAlignment="0" applyProtection="0"/>
  </cellStyleXfs>
  <cellXfs count="22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49" fontId="3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Alignment="1">
      <alignment vertical="center"/>
    </xf>
    <xf numFmtId="0" fontId="7" fillId="33" borderId="1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7" fillId="33" borderId="11" xfId="0" applyFon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10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2" fillId="34" borderId="12" xfId="0" applyFont="1" applyFill="1" applyBorder="1" applyAlignment="1">
      <alignment horizontal="center" vertical="center"/>
    </xf>
    <xf numFmtId="56" fontId="4" fillId="0" borderId="0" xfId="0" applyNumberFormat="1" applyFont="1" applyAlignment="1">
      <alignment/>
    </xf>
    <xf numFmtId="0" fontId="12" fillId="0" borderId="0" xfId="0" applyFont="1" applyFill="1" applyAlignment="1">
      <alignment vertical="top"/>
    </xf>
    <xf numFmtId="0" fontId="13" fillId="0" borderId="0" xfId="0" applyFont="1" applyFill="1" applyAlignment="1">
      <alignment/>
    </xf>
    <xf numFmtId="0" fontId="15" fillId="0" borderId="0" xfId="0" applyFont="1" applyFill="1" applyAlignment="1">
      <alignment horizontal="right"/>
    </xf>
    <xf numFmtId="0" fontId="14" fillId="0" borderId="13" xfId="0" applyFont="1" applyBorder="1" applyAlignment="1">
      <alignment vertical="center"/>
    </xf>
    <xf numFmtId="0" fontId="17" fillId="33" borderId="14" xfId="0" applyFont="1" applyFill="1" applyBorder="1" applyAlignment="1">
      <alignment horizontal="right" vertical="center"/>
    </xf>
    <xf numFmtId="0" fontId="17" fillId="0" borderId="15" xfId="0" applyFont="1" applyFill="1" applyBorder="1" applyAlignment="1">
      <alignment horizontal="center" vertical="center"/>
    </xf>
    <xf numFmtId="0" fontId="17" fillId="33" borderId="16" xfId="0" applyFont="1" applyFill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17" fillId="33" borderId="14" xfId="0" applyFont="1" applyFill="1" applyBorder="1" applyAlignment="1">
      <alignment horizontal="right" vertical="center" shrinkToFit="1"/>
    </xf>
    <xf numFmtId="0" fontId="17" fillId="33" borderId="16" xfId="0" applyFont="1" applyFill="1" applyBorder="1" applyAlignment="1">
      <alignment horizontal="left" vertical="center" shrinkToFit="1"/>
    </xf>
    <xf numFmtId="0" fontId="17" fillId="33" borderId="14" xfId="0" applyFont="1" applyFill="1" applyBorder="1" applyAlignment="1">
      <alignment horizontal="left" vertical="center" shrinkToFit="1"/>
    </xf>
    <xf numFmtId="0" fontId="17" fillId="33" borderId="17" xfId="0" applyFont="1" applyFill="1" applyBorder="1" applyAlignment="1">
      <alignment horizontal="right" vertical="center" shrinkToFit="1"/>
    </xf>
    <xf numFmtId="0" fontId="17" fillId="0" borderId="18" xfId="0" applyFont="1" applyFill="1" applyBorder="1" applyAlignment="1">
      <alignment horizontal="center" vertical="center"/>
    </xf>
    <xf numFmtId="0" fontId="17" fillId="33" borderId="19" xfId="0" applyFont="1" applyFill="1" applyBorder="1" applyAlignment="1">
      <alignment horizontal="left" vertical="center" shrinkToFit="1"/>
    </xf>
    <xf numFmtId="0" fontId="14" fillId="0" borderId="20" xfId="0" applyFont="1" applyBorder="1" applyAlignment="1">
      <alignment vertical="center"/>
    </xf>
    <xf numFmtId="0" fontId="17" fillId="33" borderId="17" xfId="0" applyFont="1" applyFill="1" applyBorder="1" applyAlignment="1">
      <alignment horizontal="left" vertical="center" shrinkToFit="1"/>
    </xf>
    <xf numFmtId="0" fontId="17" fillId="0" borderId="0" xfId="0" applyFont="1" applyFill="1" applyAlignment="1">
      <alignment/>
    </xf>
    <xf numFmtId="0" fontId="17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Alignment="1">
      <alignment/>
    </xf>
    <xf numFmtId="0" fontId="16" fillId="33" borderId="21" xfId="0" applyFont="1" applyFill="1" applyBorder="1" applyAlignment="1">
      <alignment horizontal="center" vertical="center"/>
    </xf>
    <xf numFmtId="0" fontId="16" fillId="33" borderId="22" xfId="0" applyFont="1" applyFill="1" applyBorder="1" applyAlignment="1">
      <alignment horizontal="center" vertical="center"/>
    </xf>
    <xf numFmtId="0" fontId="16" fillId="33" borderId="23" xfId="0" applyFont="1" applyFill="1" applyBorder="1" applyAlignment="1">
      <alignment horizontal="center" vertical="center"/>
    </xf>
    <xf numFmtId="0" fontId="17" fillId="33" borderId="24" xfId="0" applyFont="1" applyFill="1" applyBorder="1" applyAlignment="1">
      <alignment horizontal="right" vertical="center"/>
    </xf>
    <xf numFmtId="0" fontId="17" fillId="33" borderId="25" xfId="0" applyFont="1" applyFill="1" applyBorder="1" applyAlignment="1">
      <alignment horizontal="center" vertical="center"/>
    </xf>
    <xf numFmtId="0" fontId="17" fillId="33" borderId="26" xfId="0" applyFont="1" applyFill="1" applyBorder="1" applyAlignment="1">
      <alignment horizontal="left" vertical="center"/>
    </xf>
    <xf numFmtId="0" fontId="17" fillId="33" borderId="27" xfId="0" applyFont="1" applyFill="1" applyBorder="1" applyAlignment="1">
      <alignment horizontal="right" vertical="center"/>
    </xf>
    <xf numFmtId="0" fontId="17" fillId="33" borderId="20" xfId="0" applyFont="1" applyFill="1" applyBorder="1" applyAlignment="1">
      <alignment horizontal="center" vertical="center"/>
    </xf>
    <xf numFmtId="0" fontId="17" fillId="33" borderId="28" xfId="0" applyFont="1" applyFill="1" applyBorder="1" applyAlignment="1">
      <alignment horizontal="left" vertical="center"/>
    </xf>
    <xf numFmtId="0" fontId="17" fillId="0" borderId="0" xfId="0" applyFont="1" applyFill="1" applyAlignment="1">
      <alignment horizontal="center"/>
    </xf>
    <xf numFmtId="0" fontId="17" fillId="0" borderId="25" xfId="0" applyFont="1" applyFill="1" applyBorder="1" applyAlignment="1">
      <alignment/>
    </xf>
    <xf numFmtId="0" fontId="17" fillId="0" borderId="26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7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vertical="center"/>
    </xf>
    <xf numFmtId="0" fontId="17" fillId="0" borderId="29" xfId="0" applyFont="1" applyFill="1" applyBorder="1" applyAlignment="1">
      <alignment/>
    </xf>
    <xf numFmtId="0" fontId="17" fillId="0" borderId="30" xfId="0" applyFont="1" applyFill="1" applyBorder="1" applyAlignment="1">
      <alignment/>
    </xf>
    <xf numFmtId="0" fontId="17" fillId="0" borderId="29" xfId="0" applyFont="1" applyFill="1" applyBorder="1" applyAlignment="1">
      <alignment vertical="center"/>
    </xf>
    <xf numFmtId="0" fontId="17" fillId="0" borderId="21" xfId="0" applyFont="1" applyFill="1" applyBorder="1" applyAlignment="1">
      <alignment vertical="center"/>
    </xf>
    <xf numFmtId="0" fontId="17" fillId="0" borderId="23" xfId="0" applyFont="1" applyFill="1" applyBorder="1" applyAlignment="1">
      <alignment vertical="center"/>
    </xf>
    <xf numFmtId="0" fontId="18" fillId="0" borderId="29" xfId="0" applyFont="1" applyFill="1" applyBorder="1" applyAlignment="1">
      <alignment horizontal="center" vertical="center"/>
    </xf>
    <xf numFmtId="0" fontId="17" fillId="0" borderId="30" xfId="0" applyFont="1" applyFill="1" applyBorder="1" applyAlignment="1">
      <alignment vertical="center"/>
    </xf>
    <xf numFmtId="0" fontId="18" fillId="0" borderId="0" xfId="0" applyFont="1" applyFill="1" applyAlignment="1">
      <alignment horizontal="center" vertical="center"/>
    </xf>
    <xf numFmtId="0" fontId="17" fillId="0" borderId="29" xfId="0" applyFont="1" applyFill="1" applyBorder="1" applyAlignment="1">
      <alignment horizontal="left" vertical="center"/>
    </xf>
    <xf numFmtId="0" fontId="16" fillId="0" borderId="22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8" fillId="0" borderId="3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/>
    </xf>
    <xf numFmtId="0" fontId="16" fillId="0" borderId="29" xfId="0" applyFont="1" applyFill="1" applyBorder="1" applyAlignment="1">
      <alignment/>
    </xf>
    <xf numFmtId="0" fontId="14" fillId="0" borderId="0" xfId="0" applyFont="1" applyBorder="1" applyAlignment="1">
      <alignment/>
    </xf>
    <xf numFmtId="0" fontId="16" fillId="0" borderId="30" xfId="0" applyFont="1" applyFill="1" applyBorder="1" applyAlignment="1">
      <alignment/>
    </xf>
    <xf numFmtId="0" fontId="16" fillId="0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left"/>
    </xf>
    <xf numFmtId="0" fontId="16" fillId="0" borderId="0" xfId="0" applyFont="1" applyAlignment="1">
      <alignment/>
    </xf>
    <xf numFmtId="0" fontId="16" fillId="0" borderId="0" xfId="0" applyFont="1" applyFill="1" applyBorder="1" applyAlignment="1">
      <alignment/>
    </xf>
    <xf numFmtId="0" fontId="14" fillId="0" borderId="0" xfId="0" applyFont="1" applyAlignment="1">
      <alignment vertical="center"/>
    </xf>
    <xf numFmtId="0" fontId="17" fillId="0" borderId="24" xfId="0" applyFont="1" applyFill="1" applyBorder="1" applyAlignment="1">
      <alignment/>
    </xf>
    <xf numFmtId="0" fontId="17" fillId="0" borderId="21" xfId="0" applyFont="1" applyFill="1" applyBorder="1" applyAlignment="1">
      <alignment horizontal="left" vertical="center"/>
    </xf>
    <xf numFmtId="0" fontId="14" fillId="0" borderId="0" xfId="0" applyFont="1" applyAlignment="1">
      <alignment/>
    </xf>
    <xf numFmtId="0" fontId="16" fillId="0" borderId="0" xfId="0" applyFont="1" applyFill="1" applyAlignment="1">
      <alignment horizontal="right"/>
    </xf>
    <xf numFmtId="0" fontId="16" fillId="0" borderId="0" xfId="0" applyFont="1" applyFill="1" applyAlignment="1">
      <alignment horizontal="left"/>
    </xf>
    <xf numFmtId="0" fontId="16" fillId="0" borderId="0" xfId="0" applyFont="1" applyFill="1" applyAlignment="1">
      <alignment/>
    </xf>
    <xf numFmtId="0" fontId="16" fillId="0" borderId="21" xfId="0" applyFont="1" applyFill="1" applyBorder="1" applyAlignment="1">
      <alignment horizontal="left" vertical="center"/>
    </xf>
    <xf numFmtId="0" fontId="14" fillId="35" borderId="15" xfId="0" applyFont="1" applyFill="1" applyBorder="1" applyAlignment="1">
      <alignment vertical="center"/>
    </xf>
    <xf numFmtId="0" fontId="14" fillId="35" borderId="18" xfId="0" applyFont="1" applyFill="1" applyBorder="1" applyAlignment="1">
      <alignment vertical="center"/>
    </xf>
    <xf numFmtId="0" fontId="14" fillId="35" borderId="15" xfId="0" applyFont="1" applyFill="1" applyBorder="1" applyAlignment="1">
      <alignment horizontal="left" vertical="center"/>
    </xf>
    <xf numFmtId="0" fontId="14" fillId="35" borderId="18" xfId="0" applyFont="1" applyFill="1" applyBorder="1" applyAlignment="1">
      <alignment horizontal="left" vertical="center"/>
    </xf>
    <xf numFmtId="0" fontId="15" fillId="0" borderId="0" xfId="0" applyFont="1" applyFill="1" applyAlignment="1">
      <alignment vertical="center"/>
    </xf>
    <xf numFmtId="0" fontId="66" fillId="0" borderId="0" xfId="0" applyFont="1" applyAlignment="1">
      <alignment vertical="center"/>
    </xf>
    <xf numFmtId="0" fontId="67" fillId="0" borderId="0" xfId="0" applyFont="1" applyAlignment="1">
      <alignment horizontal="right" vertical="center"/>
    </xf>
    <xf numFmtId="0" fontId="66" fillId="0" borderId="0" xfId="0" applyFont="1" applyAlignment="1">
      <alignment horizontal="right" vertical="center"/>
    </xf>
    <xf numFmtId="0" fontId="68" fillId="0" borderId="0" xfId="0" applyFont="1" applyFill="1" applyAlignment="1">
      <alignment/>
    </xf>
    <xf numFmtId="0" fontId="69" fillId="0" borderId="0" xfId="0" applyFont="1" applyAlignment="1">
      <alignment/>
    </xf>
    <xf numFmtId="49" fontId="3" fillId="0" borderId="0" xfId="0" applyNumberFormat="1" applyFont="1" applyAlignment="1" quotePrefix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2" fillId="34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 shrinkToFit="1"/>
    </xf>
    <xf numFmtId="0" fontId="17" fillId="0" borderId="22" xfId="0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horizontal="center" vertical="center"/>
    </xf>
    <xf numFmtId="0" fontId="24" fillId="0" borderId="30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17" fillId="0" borderId="25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17" fillId="33" borderId="31" xfId="0" applyFont="1" applyFill="1" applyBorder="1" applyAlignment="1">
      <alignment horizontal="center" vertical="center"/>
    </xf>
    <xf numFmtId="0" fontId="17" fillId="33" borderId="32" xfId="0" applyFont="1" applyFill="1" applyBorder="1" applyAlignment="1">
      <alignment horizontal="center" vertical="center"/>
    </xf>
    <xf numFmtId="0" fontId="17" fillId="33" borderId="33" xfId="0" applyFont="1" applyFill="1" applyBorder="1" applyAlignment="1">
      <alignment horizontal="center" vertical="center"/>
    </xf>
    <xf numFmtId="0" fontId="17" fillId="33" borderId="34" xfId="0" applyFont="1" applyFill="1" applyBorder="1" applyAlignment="1">
      <alignment horizontal="center" vertical="center"/>
    </xf>
    <xf numFmtId="0" fontId="17" fillId="33" borderId="35" xfId="0" applyFont="1" applyFill="1" applyBorder="1" applyAlignment="1">
      <alignment horizontal="center" vertical="center"/>
    </xf>
    <xf numFmtId="0" fontId="17" fillId="33" borderId="36" xfId="0" applyFont="1" applyFill="1" applyBorder="1" applyAlignment="1">
      <alignment horizontal="center" vertical="center"/>
    </xf>
    <xf numFmtId="0" fontId="26" fillId="0" borderId="37" xfId="0" applyFont="1" applyFill="1" applyBorder="1" applyAlignment="1">
      <alignment horizontal="center" vertical="center" shrinkToFit="1"/>
    </xf>
    <xf numFmtId="0" fontId="26" fillId="0" borderId="38" xfId="0" applyFont="1" applyFill="1" applyBorder="1" applyAlignment="1">
      <alignment horizontal="center" vertical="center" shrinkToFit="1"/>
    </xf>
    <xf numFmtId="0" fontId="26" fillId="0" borderId="39" xfId="0" applyFont="1" applyFill="1" applyBorder="1" applyAlignment="1">
      <alignment horizontal="center" vertical="center" shrinkToFit="1"/>
    </xf>
    <xf numFmtId="0" fontId="27" fillId="0" borderId="37" xfId="0" applyFont="1" applyFill="1" applyBorder="1" applyAlignment="1">
      <alignment horizontal="center" vertical="center" shrinkToFit="1"/>
    </xf>
    <xf numFmtId="0" fontId="27" fillId="0" borderId="38" xfId="0" applyFont="1" applyFill="1" applyBorder="1" applyAlignment="1">
      <alignment horizontal="center" vertical="center" shrinkToFit="1"/>
    </xf>
    <xf numFmtId="0" fontId="27" fillId="0" borderId="39" xfId="0" applyFont="1" applyFill="1" applyBorder="1" applyAlignment="1">
      <alignment horizontal="center" vertical="center" shrinkToFit="1"/>
    </xf>
    <xf numFmtId="0" fontId="20" fillId="0" borderId="4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7" fillId="0" borderId="41" xfId="0" applyFont="1" applyFill="1" applyBorder="1" applyAlignment="1">
      <alignment horizontal="center" vertical="center"/>
    </xf>
    <xf numFmtId="0" fontId="19" fillId="0" borderId="40" xfId="0" applyFont="1" applyFill="1" applyBorder="1" applyAlignment="1">
      <alignment horizontal="center" vertical="center"/>
    </xf>
    <xf numFmtId="0" fontId="17" fillId="33" borderId="42" xfId="0" applyFont="1" applyFill="1" applyBorder="1" applyAlignment="1">
      <alignment horizontal="center" vertical="center"/>
    </xf>
    <xf numFmtId="0" fontId="17" fillId="33" borderId="43" xfId="0" applyFont="1" applyFill="1" applyBorder="1" applyAlignment="1">
      <alignment horizontal="center" vertical="center"/>
    </xf>
    <xf numFmtId="0" fontId="17" fillId="33" borderId="44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shrinkToFit="1"/>
    </xf>
    <xf numFmtId="0" fontId="25" fillId="0" borderId="12" xfId="0" applyFont="1" applyFill="1" applyBorder="1" applyAlignment="1">
      <alignment horizontal="center" vertical="center" shrinkToFit="1"/>
    </xf>
    <xf numFmtId="0" fontId="25" fillId="0" borderId="11" xfId="0" applyFont="1" applyFill="1" applyBorder="1" applyAlignment="1">
      <alignment horizontal="center" vertical="center" shrinkToFit="1"/>
    </xf>
    <xf numFmtId="0" fontId="25" fillId="0" borderId="41" xfId="0" applyFont="1" applyFill="1" applyBorder="1" applyAlignment="1">
      <alignment horizontal="center" vertical="center" shrinkToFit="1"/>
    </xf>
    <xf numFmtId="0" fontId="22" fillId="0" borderId="12" xfId="0" applyFont="1" applyFill="1" applyBorder="1" applyAlignment="1">
      <alignment horizontal="center" vertical="center"/>
    </xf>
    <xf numFmtId="0" fontId="22" fillId="0" borderId="45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41" xfId="0" applyFont="1" applyFill="1" applyBorder="1" applyAlignment="1">
      <alignment horizontal="center" vertical="center"/>
    </xf>
    <xf numFmtId="0" fontId="22" fillId="0" borderId="41" xfId="0" applyFont="1" applyFill="1" applyBorder="1" applyAlignment="1">
      <alignment horizontal="center" vertical="center"/>
    </xf>
    <xf numFmtId="0" fontId="22" fillId="0" borderId="46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shrinkToFit="1"/>
    </xf>
    <xf numFmtId="0" fontId="20" fillId="0" borderId="12" xfId="0" applyFont="1" applyFill="1" applyBorder="1" applyAlignment="1">
      <alignment horizontal="center" vertical="center" shrinkToFit="1"/>
    </xf>
    <xf numFmtId="0" fontId="20" fillId="0" borderId="11" xfId="0" applyFont="1" applyFill="1" applyBorder="1" applyAlignment="1">
      <alignment horizontal="center" vertical="center" shrinkToFit="1"/>
    </xf>
    <xf numFmtId="0" fontId="20" fillId="0" borderId="41" xfId="0" applyFont="1" applyFill="1" applyBorder="1" applyAlignment="1">
      <alignment horizontal="center" vertical="center" shrinkToFit="1"/>
    </xf>
    <xf numFmtId="0" fontId="25" fillId="0" borderId="40" xfId="0" applyFont="1" applyFill="1" applyBorder="1" applyAlignment="1">
      <alignment horizontal="center" vertical="center" shrinkToFit="1"/>
    </xf>
    <xf numFmtId="0" fontId="20" fillId="0" borderId="40" xfId="0" applyFont="1" applyFill="1" applyBorder="1" applyAlignment="1">
      <alignment horizontal="center" vertical="center" shrinkToFit="1"/>
    </xf>
    <xf numFmtId="0" fontId="20" fillId="0" borderId="47" xfId="0" applyFont="1" applyFill="1" applyBorder="1" applyAlignment="1">
      <alignment horizontal="center" vertical="center"/>
    </xf>
    <xf numFmtId="0" fontId="26" fillId="0" borderId="48" xfId="0" applyFont="1" applyFill="1" applyBorder="1" applyAlignment="1">
      <alignment horizontal="center" vertical="center" shrinkToFit="1"/>
    </xf>
    <xf numFmtId="0" fontId="26" fillId="0" borderId="22" xfId="0" applyFont="1" applyFill="1" applyBorder="1" applyAlignment="1">
      <alignment horizontal="center" vertical="center" shrinkToFit="1"/>
    </xf>
    <xf numFmtId="0" fontId="26" fillId="0" borderId="23" xfId="0" applyFont="1" applyFill="1" applyBorder="1" applyAlignment="1">
      <alignment horizontal="center" vertical="center" shrinkToFit="1"/>
    </xf>
    <xf numFmtId="0" fontId="26" fillId="0" borderId="49" xfId="0" applyFont="1" applyFill="1" applyBorder="1" applyAlignment="1">
      <alignment horizontal="center" vertical="center" shrinkToFit="1"/>
    </xf>
    <xf numFmtId="0" fontId="26" fillId="0" borderId="25" xfId="0" applyFont="1" applyFill="1" applyBorder="1" applyAlignment="1">
      <alignment horizontal="center" vertical="center" shrinkToFit="1"/>
    </xf>
    <xf numFmtId="0" fontId="26" fillId="0" borderId="26" xfId="0" applyFont="1" applyFill="1" applyBorder="1" applyAlignment="1">
      <alignment horizontal="center" vertical="center" shrinkToFit="1"/>
    </xf>
    <xf numFmtId="0" fontId="19" fillId="0" borderId="50" xfId="0" applyFont="1" applyFill="1" applyBorder="1" applyAlignment="1">
      <alignment horizontal="center" vertical="center"/>
    </xf>
    <xf numFmtId="0" fontId="19" fillId="0" borderId="40" xfId="0" applyFont="1" applyFill="1" applyBorder="1" applyAlignment="1">
      <alignment horizontal="center" vertical="center" shrinkToFit="1"/>
    </xf>
    <xf numFmtId="0" fontId="16" fillId="33" borderId="15" xfId="0" applyFont="1" applyFill="1" applyBorder="1" applyAlignment="1">
      <alignment horizontal="center" vertical="center"/>
    </xf>
    <xf numFmtId="0" fontId="24" fillId="33" borderId="15" xfId="0" applyFont="1" applyFill="1" applyBorder="1" applyAlignment="1">
      <alignment horizontal="center" vertical="center"/>
    </xf>
    <xf numFmtId="0" fontId="23" fillId="33" borderId="15" xfId="0" applyFont="1" applyFill="1" applyBorder="1" applyAlignment="1">
      <alignment horizontal="center" vertical="center"/>
    </xf>
    <xf numFmtId="0" fontId="23" fillId="33" borderId="12" xfId="0" applyFont="1" applyFill="1" applyBorder="1" applyAlignment="1">
      <alignment horizontal="center" vertical="center" shrinkToFit="1"/>
    </xf>
    <xf numFmtId="0" fontId="14" fillId="0" borderId="40" xfId="0" applyFont="1" applyFill="1" applyBorder="1" applyAlignment="1">
      <alignment horizontal="center" vertical="center"/>
    </xf>
    <xf numFmtId="0" fontId="14" fillId="0" borderId="37" xfId="0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 shrinkToFit="1"/>
    </xf>
    <xf numFmtId="0" fontId="16" fillId="33" borderId="18" xfId="0" applyFont="1" applyFill="1" applyBorder="1" applyAlignment="1">
      <alignment horizontal="center" vertical="center"/>
    </xf>
    <xf numFmtId="0" fontId="23" fillId="33" borderId="16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20" fontId="7" fillId="33" borderId="12" xfId="0" applyNumberFormat="1" applyFont="1" applyFill="1" applyBorder="1" applyAlignment="1">
      <alignment horizontal="right" vertical="center"/>
    </xf>
    <xf numFmtId="0" fontId="7" fillId="33" borderId="12" xfId="0" applyFont="1" applyFill="1" applyBorder="1" applyAlignment="1">
      <alignment horizontal="right" vertical="center"/>
    </xf>
    <xf numFmtId="20" fontId="7" fillId="33" borderId="41" xfId="0" applyNumberFormat="1" applyFont="1" applyFill="1" applyBorder="1" applyAlignment="1">
      <alignment horizontal="right" vertical="center"/>
    </xf>
    <xf numFmtId="0" fontId="7" fillId="33" borderId="41" xfId="0" applyFont="1" applyFill="1" applyBorder="1" applyAlignment="1">
      <alignment horizontal="right" vertical="center"/>
    </xf>
    <xf numFmtId="0" fontId="25" fillId="0" borderId="40" xfId="0" applyFont="1" applyFill="1" applyBorder="1" applyAlignment="1">
      <alignment horizontal="center" vertical="center"/>
    </xf>
    <xf numFmtId="0" fontId="23" fillId="33" borderId="41" xfId="0" applyFont="1" applyFill="1" applyBorder="1" applyAlignment="1">
      <alignment horizontal="center" vertical="center" shrinkToFit="1"/>
    </xf>
    <xf numFmtId="0" fontId="19" fillId="0" borderId="10" xfId="0" applyFont="1" applyFill="1" applyBorder="1" applyAlignment="1">
      <alignment horizontal="center" vertical="center" shrinkToFit="1"/>
    </xf>
    <xf numFmtId="0" fontId="19" fillId="0" borderId="12" xfId="0" applyFont="1" applyFill="1" applyBorder="1" applyAlignment="1">
      <alignment horizontal="center" vertical="center" shrinkToFit="1"/>
    </xf>
    <xf numFmtId="0" fontId="23" fillId="33" borderId="14" xfId="0" applyFont="1" applyFill="1" applyBorder="1" applyAlignment="1">
      <alignment horizontal="center" vertical="center"/>
    </xf>
    <xf numFmtId="0" fontId="16" fillId="33" borderId="16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23" fillId="33" borderId="14" xfId="0" applyFont="1" applyFill="1" applyBorder="1" applyAlignment="1">
      <alignment horizontal="center" vertical="center" shrinkToFit="1"/>
    </xf>
    <xf numFmtId="0" fontId="23" fillId="33" borderId="15" xfId="0" applyFont="1" applyFill="1" applyBorder="1" applyAlignment="1">
      <alignment horizontal="center" vertical="center" shrinkToFit="1"/>
    </xf>
    <xf numFmtId="0" fontId="23" fillId="33" borderId="16" xfId="0" applyFont="1" applyFill="1" applyBorder="1" applyAlignment="1">
      <alignment horizontal="center" vertical="center" shrinkToFit="1"/>
    </xf>
    <xf numFmtId="0" fontId="18" fillId="33" borderId="14" xfId="0" applyFont="1" applyFill="1" applyBorder="1" applyAlignment="1">
      <alignment horizontal="center" vertical="center"/>
    </xf>
    <xf numFmtId="0" fontId="18" fillId="33" borderId="15" xfId="0" applyFont="1" applyFill="1" applyBorder="1" applyAlignment="1">
      <alignment horizontal="center" vertical="center"/>
    </xf>
    <xf numFmtId="0" fontId="18" fillId="33" borderId="16" xfId="0" applyFont="1" applyFill="1" applyBorder="1" applyAlignment="1">
      <alignment horizontal="center" vertical="center"/>
    </xf>
    <xf numFmtId="0" fontId="14" fillId="0" borderId="47" xfId="0" applyFont="1" applyFill="1" applyBorder="1" applyAlignment="1">
      <alignment horizontal="center" vertical="center"/>
    </xf>
    <xf numFmtId="0" fontId="23" fillId="33" borderId="45" xfId="0" applyFont="1" applyFill="1" applyBorder="1" applyAlignment="1">
      <alignment horizontal="center" vertical="center" shrinkToFit="1"/>
    </xf>
    <xf numFmtId="0" fontId="23" fillId="33" borderId="52" xfId="0" applyFont="1" applyFill="1" applyBorder="1" applyAlignment="1">
      <alignment horizontal="center" vertical="center" shrinkToFit="1"/>
    </xf>
    <xf numFmtId="0" fontId="25" fillId="0" borderId="0" xfId="0" applyFont="1" applyFill="1" applyAlignment="1">
      <alignment horizontal="center" vertical="center"/>
    </xf>
    <xf numFmtId="0" fontId="23" fillId="33" borderId="46" xfId="0" applyFont="1" applyFill="1" applyBorder="1" applyAlignment="1">
      <alignment horizontal="center" vertical="center" shrinkToFit="1"/>
    </xf>
    <xf numFmtId="0" fontId="17" fillId="0" borderId="0" xfId="0" applyFont="1" applyAlignment="1">
      <alignment horizontal="center"/>
    </xf>
    <xf numFmtId="0" fontId="15" fillId="0" borderId="0" xfId="0" applyFont="1" applyFill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J63"/>
  <sheetViews>
    <sheetView zoomScalePageLayoutView="0" workbookViewId="0" topLeftCell="A31">
      <selection activeCell="D41" sqref="D41"/>
    </sheetView>
  </sheetViews>
  <sheetFormatPr defaultColWidth="9.00390625" defaultRowHeight="13.5"/>
  <cols>
    <col min="1" max="1" width="5.25390625" style="2" customWidth="1"/>
    <col min="2" max="2" width="12.75390625" style="1" customWidth="1"/>
    <col min="3" max="3" width="1.37890625" style="1" customWidth="1"/>
    <col min="4" max="5" width="21.625" style="1" customWidth="1"/>
    <col min="6" max="6" width="22.75390625" style="1" customWidth="1"/>
    <col min="7" max="7" width="2.625" style="1" customWidth="1"/>
    <col min="8" max="8" width="2.375" style="1" customWidth="1"/>
    <col min="9" max="16384" width="9.00390625" style="1" customWidth="1"/>
  </cols>
  <sheetData>
    <row r="1" spans="1:8" ht="27.75">
      <c r="A1" s="116" t="s">
        <v>137</v>
      </c>
      <c r="B1" s="116"/>
      <c r="C1" s="116"/>
      <c r="D1" s="116"/>
      <c r="E1" s="116"/>
      <c r="F1" s="116"/>
      <c r="G1" s="116"/>
      <c r="H1" s="116"/>
    </row>
    <row r="2" ht="18" customHeight="1"/>
    <row r="3" spans="1:6" ht="20.25" customHeight="1">
      <c r="A3" s="3" t="s">
        <v>0</v>
      </c>
      <c r="B3" s="4" t="s">
        <v>1</v>
      </c>
      <c r="D3" s="112" t="s">
        <v>105</v>
      </c>
      <c r="E3" s="106"/>
      <c r="F3" s="106"/>
    </row>
    <row r="4" spans="1:6" ht="20.25" customHeight="1">
      <c r="A4" s="3"/>
      <c r="B4" s="107"/>
      <c r="D4" s="112" t="s">
        <v>104</v>
      </c>
      <c r="E4" s="106"/>
      <c r="F4" s="106"/>
    </row>
    <row r="5" spans="1:2" ht="8.25" customHeight="1">
      <c r="A5" s="3"/>
      <c r="B5" s="4"/>
    </row>
    <row r="6" spans="1:4" ht="20.25" customHeight="1">
      <c r="A6" s="3" t="s">
        <v>2</v>
      </c>
      <c r="B6" s="4" t="s">
        <v>3</v>
      </c>
      <c r="D6" s="1" t="s">
        <v>96</v>
      </c>
    </row>
    <row r="7" spans="1:2" ht="8.25" customHeight="1">
      <c r="A7" s="3"/>
      <c r="B7" s="4"/>
    </row>
    <row r="8" spans="1:4" ht="20.25" customHeight="1">
      <c r="A8" s="111" t="s">
        <v>97</v>
      </c>
      <c r="B8" s="4" t="s">
        <v>51</v>
      </c>
      <c r="D8" s="1" t="s">
        <v>94</v>
      </c>
    </row>
    <row r="9" spans="1:2" ht="8.25" customHeight="1">
      <c r="A9" s="3"/>
      <c r="B9" s="4"/>
    </row>
    <row r="10" spans="1:4" ht="20.25" customHeight="1">
      <c r="A10" s="3" t="s">
        <v>52</v>
      </c>
      <c r="B10" s="4" t="s">
        <v>98</v>
      </c>
      <c r="D10" s="1" t="s">
        <v>120</v>
      </c>
    </row>
    <row r="11" spans="1:2" ht="8.25" customHeight="1">
      <c r="A11" s="3"/>
      <c r="B11" s="4"/>
    </row>
    <row r="12" spans="1:4" ht="20.25" customHeight="1">
      <c r="A12" s="3" t="s">
        <v>53</v>
      </c>
      <c r="B12" s="4" t="s">
        <v>4</v>
      </c>
      <c r="D12" s="1" t="s">
        <v>138</v>
      </c>
    </row>
    <row r="13" spans="1:2" ht="8.25" customHeight="1">
      <c r="A13" s="3"/>
      <c r="B13" s="4"/>
    </row>
    <row r="14" spans="1:4" ht="20.25" customHeight="1">
      <c r="A14" s="3" t="s">
        <v>54</v>
      </c>
      <c r="B14" s="4" t="s">
        <v>5</v>
      </c>
      <c r="D14" s="1" t="s">
        <v>108</v>
      </c>
    </row>
    <row r="15" spans="1:2" ht="8.25" customHeight="1">
      <c r="A15" s="3"/>
      <c r="B15" s="4"/>
    </row>
    <row r="16" spans="1:4" ht="20.25" customHeight="1">
      <c r="A16" s="3" t="s">
        <v>55</v>
      </c>
      <c r="B16" s="4" t="s">
        <v>113</v>
      </c>
      <c r="D16" s="1" t="s">
        <v>124</v>
      </c>
    </row>
    <row r="17" spans="1:2" ht="8.25" customHeight="1">
      <c r="A17" s="3"/>
      <c r="B17" s="4"/>
    </row>
    <row r="18" spans="1:4" ht="20.25" customHeight="1">
      <c r="A18" s="3" t="s">
        <v>56</v>
      </c>
      <c r="B18" s="4" t="s">
        <v>6</v>
      </c>
      <c r="D18" s="1" t="s">
        <v>101</v>
      </c>
    </row>
    <row r="19" spans="1:2" ht="8.25" customHeight="1">
      <c r="A19" s="3"/>
      <c r="B19" s="4"/>
    </row>
    <row r="20" spans="1:4" ht="20.25" customHeight="1">
      <c r="A20" s="3" t="s">
        <v>57</v>
      </c>
      <c r="B20" s="4" t="s">
        <v>7</v>
      </c>
      <c r="D20" s="1" t="s">
        <v>121</v>
      </c>
    </row>
    <row r="21" spans="1:2" ht="8.25" customHeight="1">
      <c r="A21" s="3"/>
      <c r="B21" s="4"/>
    </row>
    <row r="22" spans="1:10" ht="20.25" customHeight="1">
      <c r="A22" s="3" t="s">
        <v>58</v>
      </c>
      <c r="B22" s="4" t="s">
        <v>8</v>
      </c>
      <c r="D22" s="12" t="s">
        <v>144</v>
      </c>
      <c r="J22" s="106"/>
    </row>
    <row r="23" spans="1:4" ht="20.25" customHeight="1">
      <c r="A23" s="3"/>
      <c r="B23" s="4"/>
      <c r="D23" s="12" t="s">
        <v>145</v>
      </c>
    </row>
    <row r="24" spans="1:2" ht="8.25" customHeight="1">
      <c r="A24" s="3"/>
      <c r="B24" s="4"/>
    </row>
    <row r="25" spans="1:4" ht="20.25" customHeight="1">
      <c r="A25" s="3" t="s">
        <v>59</v>
      </c>
      <c r="B25" s="4" t="s">
        <v>9</v>
      </c>
      <c r="D25" s="1" t="s">
        <v>10</v>
      </c>
    </row>
    <row r="26" spans="1:4" ht="20.25" customHeight="1">
      <c r="A26" s="3"/>
      <c r="B26" s="4"/>
      <c r="D26" s="1" t="s">
        <v>65</v>
      </c>
    </row>
    <row r="27" spans="1:2" ht="8.25" customHeight="1">
      <c r="A27" s="3"/>
      <c r="B27" s="4"/>
    </row>
    <row r="28" spans="1:4" ht="20.25" customHeight="1">
      <c r="A28" s="3" t="s">
        <v>60</v>
      </c>
      <c r="B28" s="4" t="s">
        <v>11</v>
      </c>
      <c r="D28" s="1" t="s">
        <v>116</v>
      </c>
    </row>
    <row r="29" spans="1:4" ht="20.25" customHeight="1">
      <c r="A29" s="3"/>
      <c r="B29" s="4"/>
      <c r="D29" s="1" t="s">
        <v>117</v>
      </c>
    </row>
    <row r="30" spans="1:4" ht="20.25" customHeight="1">
      <c r="A30" s="3"/>
      <c r="B30" s="4"/>
      <c r="D30" s="1" t="s">
        <v>66</v>
      </c>
    </row>
    <row r="31" spans="1:4" ht="20.25" customHeight="1">
      <c r="A31" s="3"/>
      <c r="B31" s="4"/>
      <c r="D31" s="1" t="s">
        <v>102</v>
      </c>
    </row>
    <row r="32" spans="1:4" ht="20.25" customHeight="1">
      <c r="A32" s="3"/>
      <c r="B32" s="113" t="s">
        <v>110</v>
      </c>
      <c r="D32" s="1" t="s">
        <v>111</v>
      </c>
    </row>
    <row r="33" spans="1:2" ht="8.25" customHeight="1">
      <c r="A33" s="3"/>
      <c r="B33" s="4"/>
    </row>
    <row r="34" spans="1:4" ht="20.25" customHeight="1">
      <c r="A34" s="3" t="s">
        <v>61</v>
      </c>
      <c r="B34" s="4" t="s">
        <v>12</v>
      </c>
      <c r="D34" s="1" t="s">
        <v>118</v>
      </c>
    </row>
    <row r="35" spans="1:4" ht="20.25" customHeight="1">
      <c r="A35" s="3"/>
      <c r="B35" s="108"/>
      <c r="D35" s="1" t="s">
        <v>119</v>
      </c>
    </row>
    <row r="36" spans="1:4" ht="20.25" customHeight="1">
      <c r="A36" s="3"/>
      <c r="B36" s="108"/>
      <c r="D36" s="1" t="s">
        <v>122</v>
      </c>
    </row>
    <row r="37" spans="1:4" ht="20.25" customHeight="1">
      <c r="A37" s="3"/>
      <c r="B37" s="4"/>
      <c r="D37" s="1" t="s">
        <v>112</v>
      </c>
    </row>
    <row r="38" spans="1:4" ht="20.25" customHeight="1">
      <c r="A38" s="3"/>
      <c r="B38" s="4"/>
      <c r="D38" s="1" t="s">
        <v>103</v>
      </c>
    </row>
    <row r="39" spans="1:2" ht="8.25" customHeight="1">
      <c r="A39" s="3"/>
      <c r="B39" s="4"/>
    </row>
    <row r="40" spans="1:4" ht="20.25" customHeight="1">
      <c r="A40" s="3" t="s">
        <v>62</v>
      </c>
      <c r="B40" s="4" t="s">
        <v>13</v>
      </c>
      <c r="D40" s="1" t="s">
        <v>149</v>
      </c>
    </row>
    <row r="41" spans="1:2" ht="8.25" customHeight="1">
      <c r="A41" s="3"/>
      <c r="B41" s="4"/>
    </row>
    <row r="42" spans="1:4" ht="20.25" customHeight="1">
      <c r="A42" s="3" t="s">
        <v>63</v>
      </c>
      <c r="B42" s="4" t="s">
        <v>14</v>
      </c>
      <c r="D42" s="1" t="s">
        <v>15</v>
      </c>
    </row>
    <row r="43" spans="1:2" ht="8.25" customHeight="1">
      <c r="A43" s="3"/>
      <c r="B43" s="4"/>
    </row>
    <row r="44" spans="1:4" ht="20.25" customHeight="1">
      <c r="A44" s="3" t="s">
        <v>114</v>
      </c>
      <c r="B44" s="4" t="s">
        <v>16</v>
      </c>
      <c r="D44" s="1" t="s">
        <v>99</v>
      </c>
    </row>
    <row r="45" spans="1:4" ht="20.25" customHeight="1">
      <c r="A45" s="3"/>
      <c r="B45" s="4"/>
      <c r="D45" s="1" t="s">
        <v>107</v>
      </c>
    </row>
    <row r="46" spans="1:4" ht="20.25" customHeight="1">
      <c r="A46" s="3"/>
      <c r="B46" s="4"/>
      <c r="D46" s="1" t="s">
        <v>106</v>
      </c>
    </row>
    <row r="47" spans="1:4" ht="20.25" customHeight="1">
      <c r="A47" s="3"/>
      <c r="B47" s="4"/>
      <c r="D47" s="1" t="s">
        <v>100</v>
      </c>
    </row>
    <row r="48" spans="1:2" ht="8.25" customHeight="1">
      <c r="A48" s="3"/>
      <c r="B48" s="4"/>
    </row>
    <row r="49" spans="1:6" ht="20.25" customHeight="1">
      <c r="A49" s="3" t="s">
        <v>115</v>
      </c>
      <c r="B49" s="4" t="s">
        <v>17</v>
      </c>
      <c r="F49" s="5"/>
    </row>
    <row r="50" spans="1:2" ht="8.25" customHeight="1">
      <c r="A50" s="3"/>
      <c r="B50" s="4"/>
    </row>
    <row r="51" spans="2:6" ht="20.25" customHeight="1">
      <c r="B51" s="117" t="s">
        <v>18</v>
      </c>
      <c r="C51" s="117"/>
      <c r="D51" s="34" t="s">
        <v>131</v>
      </c>
      <c r="E51" s="34" t="s">
        <v>133</v>
      </c>
      <c r="F51" s="34" t="s">
        <v>139</v>
      </c>
    </row>
    <row r="52" spans="2:6" ht="20.25" customHeight="1">
      <c r="B52" s="117" t="s">
        <v>19</v>
      </c>
      <c r="C52" s="117"/>
      <c r="D52" s="34" t="s">
        <v>134</v>
      </c>
      <c r="E52" s="34" t="s">
        <v>135</v>
      </c>
      <c r="F52" s="34" t="s">
        <v>140</v>
      </c>
    </row>
    <row r="53" spans="2:6" ht="20.25" customHeight="1">
      <c r="B53" s="117" t="s">
        <v>20</v>
      </c>
      <c r="C53" s="117"/>
      <c r="D53" s="1" t="s">
        <v>130</v>
      </c>
      <c r="E53" s="34" t="s">
        <v>136</v>
      </c>
      <c r="F53" s="34" t="s">
        <v>141</v>
      </c>
    </row>
    <row r="54" spans="2:6" ht="20.25" customHeight="1">
      <c r="B54" s="117" t="s">
        <v>50</v>
      </c>
      <c r="C54" s="117"/>
      <c r="D54" s="34" t="s">
        <v>132</v>
      </c>
      <c r="E54" s="34" t="s">
        <v>146</v>
      </c>
      <c r="F54" s="34" t="s">
        <v>142</v>
      </c>
    </row>
    <row r="55" ht="6.75" customHeight="1"/>
    <row r="56" ht="17.25" customHeight="1"/>
    <row r="57" ht="17.25" customHeight="1"/>
    <row r="58" ht="17.25" customHeight="1"/>
    <row r="59" ht="17.25" customHeight="1">
      <c r="D59" s="114"/>
    </row>
    <row r="60" ht="14.25">
      <c r="D60" s="114"/>
    </row>
    <row r="61" ht="14.25">
      <c r="D61" s="114"/>
    </row>
    <row r="62" ht="14.25">
      <c r="D62" s="114"/>
    </row>
    <row r="63" ht="14.25">
      <c r="D63" s="115"/>
    </row>
  </sheetData>
  <sheetProtection/>
  <mergeCells count="5">
    <mergeCell ref="A1:H1"/>
    <mergeCell ref="B51:C51"/>
    <mergeCell ref="B52:C52"/>
    <mergeCell ref="B53:C53"/>
    <mergeCell ref="B54:C54"/>
  </mergeCells>
  <printOptions/>
  <pageMargins left="0.5905511811023623" right="0.2755905511811024" top="0.1968503937007874" bottom="0" header="0.31496062992125984" footer="0.2362204724409449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73"/>
  <sheetViews>
    <sheetView tabSelected="1" zoomScalePageLayoutView="0" workbookViewId="0" topLeftCell="A31">
      <selection activeCell="BD43" sqref="BD43"/>
    </sheetView>
  </sheetViews>
  <sheetFormatPr defaultColWidth="9.00390625" defaultRowHeight="13.5"/>
  <cols>
    <col min="1" max="32" width="3.125" style="7" customWidth="1"/>
    <col min="33" max="35" width="1.875" style="7" customWidth="1"/>
    <col min="36" max="36" width="2.125" style="7" customWidth="1"/>
    <col min="37" max="37" width="4.00390625" style="7" hidden="1" customWidth="1"/>
    <col min="38" max="40" width="5.625" style="7" hidden="1" customWidth="1"/>
    <col min="41" max="41" width="6.125" style="7" hidden="1" customWidth="1"/>
    <col min="42" max="45" width="5.625" style="7" hidden="1" customWidth="1"/>
    <col min="46" max="46" width="5.25390625" style="7" hidden="1" customWidth="1"/>
    <col min="47" max="48" width="4.00390625" style="7" hidden="1" customWidth="1"/>
    <col min="49" max="55" width="5.625" style="7" hidden="1" customWidth="1"/>
    <col min="56" max="56" width="5.625" style="7" customWidth="1"/>
    <col min="57" max="57" width="9.00390625" style="7" customWidth="1"/>
    <col min="58" max="16384" width="9.00390625" style="7" customWidth="1"/>
  </cols>
  <sheetData>
    <row r="1" spans="1:32" ht="24.75" customHeight="1">
      <c r="A1" s="6"/>
      <c r="B1" s="6"/>
      <c r="F1" s="36" t="s">
        <v>147</v>
      </c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</row>
    <row r="2" spans="1:32" ht="10.5" customHeight="1">
      <c r="A2" s="6"/>
      <c r="B2" s="6"/>
      <c r="F2" s="6"/>
      <c r="G2" s="8"/>
      <c r="H2" s="6"/>
      <c r="I2" s="6"/>
      <c r="K2" s="6"/>
      <c r="L2" s="6"/>
      <c r="N2" s="6"/>
      <c r="O2" s="9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</row>
    <row r="3" spans="1:32" ht="21" customHeight="1">
      <c r="A3" s="6"/>
      <c r="B3" s="6"/>
      <c r="C3" s="8"/>
      <c r="F3" s="6"/>
      <c r="G3" s="6"/>
      <c r="H3" s="6"/>
      <c r="I3" s="6"/>
      <c r="J3" s="37" t="s">
        <v>148</v>
      </c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F3" s="6"/>
    </row>
    <row r="4" spans="1:32" ht="18.75" customHeight="1">
      <c r="A4" s="6"/>
      <c r="C4" s="6"/>
      <c r="D4" s="6"/>
      <c r="F4" s="6"/>
      <c r="G4" s="6"/>
      <c r="H4" s="6"/>
      <c r="I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38" t="s">
        <v>95</v>
      </c>
    </row>
    <row r="5" spans="1:32" ht="8.25" customHeight="1" thickBot="1">
      <c r="A5" s="6"/>
      <c r="B5" s="11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</row>
    <row r="6" spans="1:32" s="12" customFormat="1" ht="21" customHeight="1" thickTop="1">
      <c r="A6" s="201"/>
      <c r="B6" s="202"/>
      <c r="C6" s="203"/>
      <c r="D6" s="184" t="s">
        <v>30</v>
      </c>
      <c r="E6" s="184"/>
      <c r="F6" s="184"/>
      <c r="G6" s="184"/>
      <c r="H6" s="184"/>
      <c r="I6" s="184"/>
      <c r="J6" s="184"/>
      <c r="K6" s="184"/>
      <c r="L6" s="184"/>
      <c r="M6" s="184"/>
      <c r="N6" s="185"/>
      <c r="O6" s="186" t="s">
        <v>31</v>
      </c>
      <c r="P6" s="186"/>
      <c r="Q6" s="186"/>
      <c r="R6" s="39"/>
      <c r="S6" s="184" t="s">
        <v>32</v>
      </c>
      <c r="T6" s="184"/>
      <c r="U6" s="184"/>
      <c r="V6" s="184"/>
      <c r="W6" s="184"/>
      <c r="X6" s="184"/>
      <c r="Y6" s="184"/>
      <c r="Z6" s="184"/>
      <c r="AA6" s="184"/>
      <c r="AB6" s="184"/>
      <c r="AC6" s="185"/>
      <c r="AD6" s="184" t="s">
        <v>31</v>
      </c>
      <c r="AE6" s="184"/>
      <c r="AF6" s="210"/>
    </row>
    <row r="7" spans="1:32" ht="15" customHeight="1">
      <c r="A7" s="13">
        <v>1</v>
      </c>
      <c r="B7" s="191">
        <v>0.3854166666666667</v>
      </c>
      <c r="C7" s="192"/>
      <c r="D7" s="199" t="str">
        <f>IF(A21="","",A21)</f>
        <v>YF奈良テソロ</v>
      </c>
      <c r="E7" s="182"/>
      <c r="F7" s="182"/>
      <c r="G7" s="182"/>
      <c r="H7" s="101"/>
      <c r="I7" s="41" t="s">
        <v>68</v>
      </c>
      <c r="J7" s="103"/>
      <c r="K7" s="182" t="str">
        <f>IF(A23="","",A23)</f>
        <v>王寺SC</v>
      </c>
      <c r="L7" s="182"/>
      <c r="M7" s="182"/>
      <c r="N7" s="188"/>
      <c r="O7" s="183" t="s">
        <v>143</v>
      </c>
      <c r="P7" s="183"/>
      <c r="Q7" s="183"/>
      <c r="R7" s="14"/>
      <c r="S7" s="199" t="str">
        <f>IF(Q21="","",Q21)</f>
        <v>奈良YMCA</v>
      </c>
      <c r="T7" s="182"/>
      <c r="U7" s="182"/>
      <c r="V7" s="182"/>
      <c r="W7" s="101"/>
      <c r="X7" s="41" t="s">
        <v>68</v>
      </c>
      <c r="Y7" s="103"/>
      <c r="Z7" s="182" t="str">
        <f>IF(Q23="","",Q23)</f>
        <v>ポルベニル</v>
      </c>
      <c r="AA7" s="182"/>
      <c r="AB7" s="182"/>
      <c r="AC7" s="188"/>
      <c r="AD7" s="183" t="s">
        <v>143</v>
      </c>
      <c r="AE7" s="183"/>
      <c r="AF7" s="211"/>
    </row>
    <row r="8" spans="1:32" ht="15" customHeight="1">
      <c r="A8" s="13"/>
      <c r="B8" s="191">
        <v>0.40972222222222227</v>
      </c>
      <c r="C8" s="192"/>
      <c r="D8" s="207" t="s">
        <v>123</v>
      </c>
      <c r="E8" s="208"/>
      <c r="F8" s="208"/>
      <c r="G8" s="208"/>
      <c r="H8" s="208"/>
      <c r="I8" s="208"/>
      <c r="J8" s="208"/>
      <c r="K8" s="208"/>
      <c r="L8" s="208"/>
      <c r="M8" s="208"/>
      <c r="N8" s="209"/>
      <c r="O8" s="204"/>
      <c r="P8" s="205"/>
      <c r="Q8" s="206"/>
      <c r="R8" s="14"/>
      <c r="S8" s="207" t="s">
        <v>123</v>
      </c>
      <c r="T8" s="208"/>
      <c r="U8" s="208"/>
      <c r="V8" s="208"/>
      <c r="W8" s="208"/>
      <c r="X8" s="208"/>
      <c r="Y8" s="208"/>
      <c r="Z8" s="208"/>
      <c r="AA8" s="208"/>
      <c r="AB8" s="208"/>
      <c r="AC8" s="209"/>
      <c r="AD8" s="204"/>
      <c r="AE8" s="205"/>
      <c r="AF8" s="212"/>
    </row>
    <row r="9" spans="1:32" ht="15" customHeight="1">
      <c r="A9" s="13">
        <v>2</v>
      </c>
      <c r="B9" s="191">
        <v>0.4305555555555556</v>
      </c>
      <c r="C9" s="192"/>
      <c r="D9" s="199" t="str">
        <f>IF(A29="","",A29)</f>
        <v>フルジェンテ桜井B</v>
      </c>
      <c r="E9" s="182"/>
      <c r="F9" s="182"/>
      <c r="G9" s="182"/>
      <c r="H9" s="101"/>
      <c r="I9" s="41" t="s">
        <v>68</v>
      </c>
      <c r="J9" s="103"/>
      <c r="K9" s="182" t="str">
        <f>IF(A31="","",A31)</f>
        <v>リオグランデFC</v>
      </c>
      <c r="L9" s="182"/>
      <c r="M9" s="182"/>
      <c r="N9" s="188"/>
      <c r="O9" s="183" t="s">
        <v>143</v>
      </c>
      <c r="P9" s="183"/>
      <c r="Q9" s="183"/>
      <c r="R9" s="14"/>
      <c r="S9" s="199" t="str">
        <f>IF(Q29="","",Q29)</f>
        <v>フルジェンテ桜井A</v>
      </c>
      <c r="T9" s="182"/>
      <c r="U9" s="182"/>
      <c r="V9" s="182"/>
      <c r="W9" s="101"/>
      <c r="X9" s="41" t="s">
        <v>68</v>
      </c>
      <c r="Y9" s="103"/>
      <c r="Z9" s="182" t="str">
        <f>IF(Q31="","",Q31)</f>
        <v>FC　ユナイテッドナラ</v>
      </c>
      <c r="AA9" s="182"/>
      <c r="AB9" s="182"/>
      <c r="AC9" s="188"/>
      <c r="AD9" s="183" t="s">
        <v>143</v>
      </c>
      <c r="AE9" s="183"/>
      <c r="AF9" s="211"/>
    </row>
    <row r="10" spans="1:32" ht="15" customHeight="1">
      <c r="A10" s="13">
        <v>3</v>
      </c>
      <c r="B10" s="191">
        <v>0.4548611111111111</v>
      </c>
      <c r="C10" s="192"/>
      <c r="D10" s="199" t="str">
        <f>IF(A23="","",A23)</f>
        <v>王寺SC</v>
      </c>
      <c r="E10" s="182"/>
      <c r="F10" s="182"/>
      <c r="G10" s="182"/>
      <c r="H10" s="101"/>
      <c r="I10" s="41" t="s">
        <v>68</v>
      </c>
      <c r="J10" s="103"/>
      <c r="K10" s="182" t="str">
        <f>IF(A25="","",A25)</f>
        <v>五條FC</v>
      </c>
      <c r="L10" s="182"/>
      <c r="M10" s="182"/>
      <c r="N10" s="188"/>
      <c r="O10" s="183" t="s">
        <v>143</v>
      </c>
      <c r="P10" s="183"/>
      <c r="Q10" s="183"/>
      <c r="R10" s="14"/>
      <c r="S10" s="199" t="str">
        <f>IF(Q23="","",Q23)</f>
        <v>ポルベニル</v>
      </c>
      <c r="T10" s="182"/>
      <c r="U10" s="182"/>
      <c r="V10" s="182"/>
      <c r="W10" s="101"/>
      <c r="X10" s="41" t="s">
        <v>68</v>
      </c>
      <c r="Y10" s="103"/>
      <c r="Z10" s="221" t="str">
        <f>IF(Q25="","",Q25)</f>
        <v>ディアブロッサ高田</v>
      </c>
      <c r="AA10" s="221"/>
      <c r="AB10" s="221"/>
      <c r="AC10" s="222"/>
      <c r="AD10" s="183" t="s">
        <v>143</v>
      </c>
      <c r="AE10" s="183"/>
      <c r="AF10" s="211"/>
    </row>
    <row r="11" spans="1:32" ht="15" customHeight="1">
      <c r="A11" s="13">
        <v>4</v>
      </c>
      <c r="B11" s="191">
        <v>0.4791666666666667</v>
      </c>
      <c r="C11" s="192"/>
      <c r="D11" s="199" t="str">
        <f>IF(A31="","",A31)</f>
        <v>リオグランデFC</v>
      </c>
      <c r="E11" s="182"/>
      <c r="F11" s="182"/>
      <c r="G11" s="182"/>
      <c r="H11" s="101"/>
      <c r="I11" s="41" t="s">
        <v>68</v>
      </c>
      <c r="J11" s="103"/>
      <c r="K11" s="182" t="str">
        <f>IF(A33="","",A33)</f>
        <v>郡山FC</v>
      </c>
      <c r="L11" s="182"/>
      <c r="M11" s="182"/>
      <c r="N11" s="188"/>
      <c r="O11" s="183" t="s">
        <v>143</v>
      </c>
      <c r="P11" s="183"/>
      <c r="Q11" s="183"/>
      <c r="R11" s="14"/>
      <c r="S11" s="199" t="str">
        <f>IF(Q31="","",Q31)</f>
        <v>FC　ユナイテッドナラ</v>
      </c>
      <c r="T11" s="182"/>
      <c r="U11" s="182"/>
      <c r="V11" s="182"/>
      <c r="W11" s="101"/>
      <c r="X11" s="41" t="s">
        <v>68</v>
      </c>
      <c r="Y11" s="103"/>
      <c r="Z11" s="180" t="str">
        <f>IF(Q33="","",Q33)</f>
        <v>奈良クラブ</v>
      </c>
      <c r="AA11" s="180"/>
      <c r="AB11" s="180"/>
      <c r="AC11" s="200"/>
      <c r="AD11" s="183" t="s">
        <v>143</v>
      </c>
      <c r="AE11" s="183"/>
      <c r="AF11" s="211"/>
    </row>
    <row r="12" spans="1:32" ht="15" customHeight="1">
      <c r="A12" s="13">
        <v>5</v>
      </c>
      <c r="B12" s="191">
        <v>0.5034722222222222</v>
      </c>
      <c r="C12" s="192"/>
      <c r="D12" s="199" t="str">
        <f>IF(A21="","",A21)</f>
        <v>YF奈良テソロ</v>
      </c>
      <c r="E12" s="182"/>
      <c r="F12" s="182"/>
      <c r="G12" s="182"/>
      <c r="H12" s="101"/>
      <c r="I12" s="41" t="s">
        <v>68</v>
      </c>
      <c r="J12" s="103"/>
      <c r="K12" s="182" t="str">
        <f>IF(A25="","",A25)</f>
        <v>五條FC</v>
      </c>
      <c r="L12" s="182"/>
      <c r="M12" s="182"/>
      <c r="N12" s="188"/>
      <c r="O12" s="183" t="s">
        <v>143</v>
      </c>
      <c r="P12" s="183"/>
      <c r="Q12" s="183"/>
      <c r="R12" s="14"/>
      <c r="S12" s="199" t="str">
        <f>IF(Q21="","",Q21)</f>
        <v>奈良YMCA</v>
      </c>
      <c r="T12" s="182"/>
      <c r="U12" s="182"/>
      <c r="V12" s="182"/>
      <c r="W12" s="101"/>
      <c r="X12" s="41" t="s">
        <v>68</v>
      </c>
      <c r="Y12" s="103"/>
      <c r="Z12" s="182" t="str">
        <f>IF(Q25="","",Q25)</f>
        <v>ディアブロッサ高田</v>
      </c>
      <c r="AA12" s="182"/>
      <c r="AB12" s="182"/>
      <c r="AC12" s="188"/>
      <c r="AD12" s="183" t="s">
        <v>143</v>
      </c>
      <c r="AE12" s="183"/>
      <c r="AF12" s="211"/>
    </row>
    <row r="13" spans="1:32" ht="15" customHeight="1">
      <c r="A13" s="13">
        <v>6</v>
      </c>
      <c r="B13" s="191">
        <v>0.5277777777777778</v>
      </c>
      <c r="C13" s="192"/>
      <c r="D13" s="199" t="str">
        <f>IF(A29="","",A29)</f>
        <v>フルジェンテ桜井B</v>
      </c>
      <c r="E13" s="182"/>
      <c r="F13" s="182"/>
      <c r="G13" s="182"/>
      <c r="H13" s="101"/>
      <c r="I13" s="41" t="s">
        <v>68</v>
      </c>
      <c r="J13" s="103"/>
      <c r="K13" s="182" t="str">
        <f>IF(A33="","",A33)</f>
        <v>郡山FC</v>
      </c>
      <c r="L13" s="182"/>
      <c r="M13" s="182"/>
      <c r="N13" s="188"/>
      <c r="O13" s="183" t="s">
        <v>143</v>
      </c>
      <c r="P13" s="183"/>
      <c r="Q13" s="183"/>
      <c r="R13" s="14"/>
      <c r="S13" s="199" t="str">
        <f>IF(Q29="","",Q29)</f>
        <v>フルジェンテ桜井A</v>
      </c>
      <c r="T13" s="182"/>
      <c r="U13" s="182"/>
      <c r="V13" s="182"/>
      <c r="W13" s="101"/>
      <c r="X13" s="41" t="s">
        <v>68</v>
      </c>
      <c r="Y13" s="103"/>
      <c r="Z13" s="180" t="str">
        <f>IF(Q33="","",Q33)</f>
        <v>奈良クラブ</v>
      </c>
      <c r="AA13" s="180"/>
      <c r="AB13" s="180"/>
      <c r="AC13" s="200"/>
      <c r="AD13" s="183" t="s">
        <v>143</v>
      </c>
      <c r="AE13" s="183"/>
      <c r="AF13" s="211"/>
    </row>
    <row r="14" spans="1:32" ht="15" customHeight="1">
      <c r="A14" s="13">
        <v>7</v>
      </c>
      <c r="B14" s="191">
        <v>0.5520833333333334</v>
      </c>
      <c r="C14" s="192"/>
      <c r="D14" s="40" t="s">
        <v>67</v>
      </c>
      <c r="E14" s="180">
        <f>IF(H7="","",C71)</f>
      </c>
      <c r="F14" s="180"/>
      <c r="G14" s="180"/>
      <c r="H14" s="101"/>
      <c r="I14" s="41" t="s">
        <v>68</v>
      </c>
      <c r="J14" s="103"/>
      <c r="K14" s="180">
        <f>IF(H7="","",K71)</f>
      </c>
      <c r="L14" s="180"/>
      <c r="M14" s="180"/>
      <c r="N14" s="42" t="s">
        <v>69</v>
      </c>
      <c r="O14" s="183" t="s">
        <v>143</v>
      </c>
      <c r="P14" s="183"/>
      <c r="Q14" s="183"/>
      <c r="R14" s="43"/>
      <c r="S14" s="40" t="s">
        <v>70</v>
      </c>
      <c r="T14" s="180">
        <f>IF(H7="","",S71)</f>
      </c>
      <c r="U14" s="180"/>
      <c r="V14" s="180"/>
      <c r="W14" s="101"/>
      <c r="X14" s="41" t="s">
        <v>68</v>
      </c>
      <c r="Y14" s="103"/>
      <c r="Z14" s="180">
        <f>IF(H7="","",AA71)</f>
      </c>
      <c r="AA14" s="180"/>
      <c r="AB14" s="180"/>
      <c r="AC14" s="42" t="s">
        <v>71</v>
      </c>
      <c r="AD14" s="183" t="s">
        <v>143</v>
      </c>
      <c r="AE14" s="183"/>
      <c r="AF14" s="211"/>
    </row>
    <row r="15" spans="1:56" ht="15" customHeight="1">
      <c r="A15" s="13">
        <v>8</v>
      </c>
      <c r="B15" s="191">
        <v>0.576388888888889</v>
      </c>
      <c r="C15" s="192"/>
      <c r="D15" s="40" t="s">
        <v>72</v>
      </c>
      <c r="E15" s="181">
        <f>IF(H7="","",C60)</f>
      </c>
      <c r="F15" s="181"/>
      <c r="G15" s="181"/>
      <c r="H15" s="101"/>
      <c r="I15" s="41" t="s">
        <v>68</v>
      </c>
      <c r="J15" s="103"/>
      <c r="K15" s="180">
        <f>IF(H7="","",K60)</f>
      </c>
      <c r="L15" s="180"/>
      <c r="M15" s="180"/>
      <c r="N15" s="42" t="s">
        <v>73</v>
      </c>
      <c r="O15" s="183" t="s">
        <v>143</v>
      </c>
      <c r="P15" s="183"/>
      <c r="Q15" s="183"/>
      <c r="R15" s="43"/>
      <c r="S15" s="40" t="s">
        <v>74</v>
      </c>
      <c r="T15" s="181">
        <f>IF(H7="","",S60)</f>
      </c>
      <c r="U15" s="181"/>
      <c r="V15" s="181"/>
      <c r="W15" s="101"/>
      <c r="X15" s="41" t="s">
        <v>68</v>
      </c>
      <c r="Y15" s="103"/>
      <c r="Z15" s="181">
        <f>IF(H7="","",AA60)</f>
      </c>
      <c r="AA15" s="181"/>
      <c r="AB15" s="181"/>
      <c r="AC15" s="42" t="s">
        <v>75</v>
      </c>
      <c r="AD15" s="183" t="s">
        <v>143</v>
      </c>
      <c r="AE15" s="183"/>
      <c r="AF15" s="211"/>
      <c r="BD15" s="35"/>
    </row>
    <row r="16" spans="1:32" ht="15" customHeight="1">
      <c r="A16" s="13">
        <v>9</v>
      </c>
      <c r="B16" s="191">
        <v>0.6006944444444444</v>
      </c>
      <c r="C16" s="192"/>
      <c r="D16" s="40" t="s">
        <v>76</v>
      </c>
      <c r="E16" s="180">
        <f>IF(H7="","",C49)</f>
      </c>
      <c r="F16" s="180"/>
      <c r="G16" s="180"/>
      <c r="H16" s="101"/>
      <c r="I16" s="41" t="s">
        <v>68</v>
      </c>
      <c r="J16" s="103"/>
      <c r="K16" s="182">
        <f>IF(H7="","",K49)</f>
      </c>
      <c r="L16" s="182"/>
      <c r="M16" s="182"/>
      <c r="N16" s="42" t="s">
        <v>77</v>
      </c>
      <c r="O16" s="183" t="s">
        <v>143</v>
      </c>
      <c r="P16" s="183"/>
      <c r="Q16" s="183"/>
      <c r="R16" s="43"/>
      <c r="S16" s="40" t="s">
        <v>78</v>
      </c>
      <c r="T16" s="180">
        <f>IF(H7="","",S49)</f>
      </c>
      <c r="U16" s="180"/>
      <c r="V16" s="180"/>
      <c r="W16" s="101"/>
      <c r="X16" s="41" t="s">
        <v>68</v>
      </c>
      <c r="Y16" s="103"/>
      <c r="Z16" s="180">
        <f>IF(H7="","",AA49)</f>
      </c>
      <c r="AA16" s="180"/>
      <c r="AB16" s="180"/>
      <c r="AC16" s="42" t="s">
        <v>79</v>
      </c>
      <c r="AD16" s="183" t="s">
        <v>143</v>
      </c>
      <c r="AE16" s="183"/>
      <c r="AF16" s="211"/>
    </row>
    <row r="17" spans="1:32" ht="15" customHeight="1">
      <c r="A17" s="13">
        <v>10</v>
      </c>
      <c r="B17" s="191">
        <v>0.625</v>
      </c>
      <c r="C17" s="192"/>
      <c r="D17" s="44" t="s">
        <v>33</v>
      </c>
      <c r="E17" s="180">
        <f>IF(H14="","",IF(H14&gt;J14,E14,IF(H14&lt;J14,K14)))</f>
      </c>
      <c r="F17" s="180"/>
      <c r="G17" s="180"/>
      <c r="H17" s="101"/>
      <c r="I17" s="41" t="s">
        <v>68</v>
      </c>
      <c r="J17" s="103"/>
      <c r="K17" s="180">
        <f>IF(W14="","",IF(W14&gt;Y14,T14,IF(W14&lt;Y14,Z14)))</f>
      </c>
      <c r="L17" s="180"/>
      <c r="M17" s="180"/>
      <c r="N17" s="45" t="s">
        <v>34</v>
      </c>
      <c r="O17" s="183" t="s">
        <v>143</v>
      </c>
      <c r="P17" s="183"/>
      <c r="Q17" s="183"/>
      <c r="R17" s="43"/>
      <c r="S17" s="46" t="s">
        <v>35</v>
      </c>
      <c r="T17" s="180">
        <f>IF(H15="","",IF(H15&gt;J15,E15,IF(H15&lt;J15,K15)))</f>
      </c>
      <c r="U17" s="180"/>
      <c r="V17" s="180"/>
      <c r="W17" s="101"/>
      <c r="X17" s="41" t="s">
        <v>68</v>
      </c>
      <c r="Y17" s="103"/>
      <c r="Z17" s="181">
        <f>IF(W15="","",IF(W15&gt;Y15,T15,IF(W15&lt;Y15,Z15)))</f>
      </c>
      <c r="AA17" s="181"/>
      <c r="AB17" s="181"/>
      <c r="AC17" s="45" t="s">
        <v>36</v>
      </c>
      <c r="AD17" s="183" t="s">
        <v>143</v>
      </c>
      <c r="AE17" s="183"/>
      <c r="AF17" s="211"/>
    </row>
    <row r="18" spans="1:32" ht="15" customHeight="1" thickBot="1">
      <c r="A18" s="15">
        <v>11</v>
      </c>
      <c r="B18" s="193">
        <v>0.6527777777777778</v>
      </c>
      <c r="C18" s="194"/>
      <c r="D18" s="47" t="s">
        <v>37</v>
      </c>
      <c r="E18" s="187">
        <f>IF(H16="","",IF(H16&gt;J16,E16,IF(H16&lt;J16,K16)))</f>
      </c>
      <c r="F18" s="187"/>
      <c r="G18" s="187"/>
      <c r="H18" s="102"/>
      <c r="I18" s="48" t="s">
        <v>68</v>
      </c>
      <c r="J18" s="104"/>
      <c r="K18" s="187">
        <f>IF(W16="","",IF(W16&gt;Y16,T16,IF(W16&lt;Y16,Z16)))</f>
      </c>
      <c r="L18" s="187"/>
      <c r="M18" s="187"/>
      <c r="N18" s="49" t="s">
        <v>93</v>
      </c>
      <c r="O18" s="196" t="s">
        <v>143</v>
      </c>
      <c r="P18" s="196"/>
      <c r="Q18" s="196"/>
      <c r="R18" s="50"/>
      <c r="S18" s="51" t="s">
        <v>38</v>
      </c>
      <c r="T18" s="187">
        <f>IF(H16="","",IF(H16&gt;J16,K16,IF(H16&lt;J16,E16)))</f>
      </c>
      <c r="U18" s="187"/>
      <c r="V18" s="187"/>
      <c r="W18" s="102"/>
      <c r="X18" s="48" t="s">
        <v>68</v>
      </c>
      <c r="Y18" s="104"/>
      <c r="Z18" s="187">
        <f>IF(W16="","",IF(W16&gt;Y16,Z16,IF(W16&lt;Y16,T16)))</f>
      </c>
      <c r="AA18" s="187"/>
      <c r="AB18" s="187"/>
      <c r="AC18" s="49" t="s">
        <v>39</v>
      </c>
      <c r="AD18" s="196" t="s">
        <v>143</v>
      </c>
      <c r="AE18" s="196"/>
      <c r="AF18" s="214"/>
    </row>
    <row r="19" spans="1:32" ht="17.25" customHeight="1" thickBot="1" thickTop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</row>
    <row r="20" spans="1:55" ht="21" customHeight="1" thickTop="1">
      <c r="A20" s="178" t="s">
        <v>82</v>
      </c>
      <c r="B20" s="149"/>
      <c r="C20" s="149"/>
      <c r="D20" s="195" t="str">
        <f>IF(A21="","",A21)</f>
        <v>YF奈良テソロ</v>
      </c>
      <c r="E20" s="195"/>
      <c r="F20" s="195"/>
      <c r="G20" s="149" t="str">
        <f>IF(A23="","",A23)</f>
        <v>王寺SC</v>
      </c>
      <c r="H20" s="149"/>
      <c r="I20" s="149"/>
      <c r="J20" s="149" t="str">
        <f>IF(A25="","",A25)</f>
        <v>五條FC</v>
      </c>
      <c r="K20" s="149"/>
      <c r="L20" s="149"/>
      <c r="M20" s="145" t="s">
        <v>40</v>
      </c>
      <c r="N20" s="145"/>
      <c r="O20" s="145" t="s">
        <v>41</v>
      </c>
      <c r="P20" s="171"/>
      <c r="Q20" s="178" t="s">
        <v>83</v>
      </c>
      <c r="R20" s="149"/>
      <c r="S20" s="149"/>
      <c r="T20" s="170" t="str">
        <f>IF(Q21="","",Q21)</f>
        <v>奈良YMCA</v>
      </c>
      <c r="U20" s="170"/>
      <c r="V20" s="170"/>
      <c r="W20" s="179" t="str">
        <f>IF(Q23="","",Q23)</f>
        <v>ポルベニル</v>
      </c>
      <c r="X20" s="179"/>
      <c r="Y20" s="179"/>
      <c r="Z20" s="169" t="str">
        <f>IF(Q25="","",Q25)</f>
        <v>ディアブロッサ高田</v>
      </c>
      <c r="AA20" s="169"/>
      <c r="AB20" s="169"/>
      <c r="AC20" s="145" t="s">
        <v>40</v>
      </c>
      <c r="AD20" s="145"/>
      <c r="AE20" s="145" t="s">
        <v>41</v>
      </c>
      <c r="AF20" s="171"/>
      <c r="AK20" s="16" t="s">
        <v>21</v>
      </c>
      <c r="AL20" s="16" t="s">
        <v>22</v>
      </c>
      <c r="AM20" s="16" t="s">
        <v>42</v>
      </c>
      <c r="AN20" s="16" t="s">
        <v>43</v>
      </c>
      <c r="AP20" s="7" t="s">
        <v>23</v>
      </c>
      <c r="AQ20" s="7" t="s">
        <v>24</v>
      </c>
      <c r="AR20" s="7" t="s">
        <v>25</v>
      </c>
      <c r="AS20" s="7" t="s">
        <v>26</v>
      </c>
      <c r="AU20" s="16" t="s">
        <v>21</v>
      </c>
      <c r="AV20" s="16" t="s">
        <v>22</v>
      </c>
      <c r="AW20" s="16" t="s">
        <v>42</v>
      </c>
      <c r="AX20" s="16" t="s">
        <v>43</v>
      </c>
      <c r="AZ20" s="7" t="s">
        <v>23</v>
      </c>
      <c r="BA20" s="7" t="s">
        <v>24</v>
      </c>
      <c r="BB20" s="7" t="s">
        <v>25</v>
      </c>
      <c r="BC20" s="7" t="s">
        <v>26</v>
      </c>
    </row>
    <row r="21" spans="1:55" ht="10.5" customHeight="1">
      <c r="A21" s="189" t="str">
        <f>'大会要項'!D51</f>
        <v>YF奈良テソロ</v>
      </c>
      <c r="B21" s="190"/>
      <c r="C21" s="190"/>
      <c r="D21" s="133"/>
      <c r="E21" s="134"/>
      <c r="F21" s="135"/>
      <c r="G21" s="56"/>
      <c r="H21" s="57">
        <f>IF(G22="","",IF(G22&gt;I22,"○",IF(G22&lt;I22,"●","△")))</f>
      </c>
      <c r="I21" s="58"/>
      <c r="J21" s="56"/>
      <c r="K21" s="57">
        <f>IF(J22="","",IF(J22&gt;L22,"○",IF(J22&lt;L22,"●","△")))</f>
      </c>
      <c r="L21" s="58"/>
      <c r="M21" s="147">
        <f>IF(H21="","",AK21*3+AL21*1)</f>
      </c>
      <c r="N21" s="147"/>
      <c r="O21" s="157">
        <f>IF(H21="","",RANK(AS21,$AS$21:$AS$26,1))</f>
      </c>
      <c r="P21" s="158"/>
      <c r="Q21" s="165" t="str">
        <f>'大会要項'!F53</f>
        <v>奈良YMCA</v>
      </c>
      <c r="R21" s="166"/>
      <c r="S21" s="166"/>
      <c r="T21" s="133"/>
      <c r="U21" s="134"/>
      <c r="V21" s="135"/>
      <c r="W21" s="56"/>
      <c r="X21" s="57">
        <f>IF(W22="","",IF(W22&gt;Y22,"○",IF(W22&lt;Y22,"●","△")))</f>
      </c>
      <c r="Y21" s="58"/>
      <c r="Z21" s="56"/>
      <c r="AA21" s="57">
        <f>IF(Z22="","",IF(Z22&gt;AB22,"○",IF(Z22&lt;AB22,"●","△")))</f>
      </c>
      <c r="AB21" s="58"/>
      <c r="AC21" s="147">
        <f>IF(X21="","",AU21*3+AV21*1)</f>
      </c>
      <c r="AD21" s="147"/>
      <c r="AE21" s="157">
        <f>IF(X21="","",RANK(BC21,$BC$21:$BC$26,1))</f>
      </c>
      <c r="AF21" s="158"/>
      <c r="AK21" s="7">
        <f>COUNTIF(D21:L21,"○")</f>
        <v>0</v>
      </c>
      <c r="AL21" s="7">
        <f>COUNTIF(D21:L21,"△")</f>
        <v>0</v>
      </c>
      <c r="AM21" s="7" t="e">
        <f>G22-I22+J22-L22</f>
        <v>#VALUE!</v>
      </c>
      <c r="AN21" s="7" t="e">
        <f>G22+J22</f>
        <v>#VALUE!</v>
      </c>
      <c r="AP21" s="7" t="e">
        <f>100*RANK(M21,$M$21:$M$26,0)</f>
        <v>#VALUE!</v>
      </c>
      <c r="AQ21" s="7" t="e">
        <f>10*RANK(AM21,$AM$21:$AM$26,0)</f>
        <v>#VALUE!</v>
      </c>
      <c r="AR21" s="7" t="e">
        <f>1*RANK(AN21,$AN$21:$AN$26,0)</f>
        <v>#VALUE!</v>
      </c>
      <c r="AS21" s="7" t="e">
        <f>SUM(AP21:AR21)</f>
        <v>#VALUE!</v>
      </c>
      <c r="AU21" s="7">
        <f>COUNTIF(T21:AB21,"○")</f>
        <v>0</v>
      </c>
      <c r="AV21" s="7">
        <f>COUNTIF(T21:AB21,"△")</f>
        <v>0</v>
      </c>
      <c r="AW21" s="7" t="e">
        <f>W22-Y22+Z22-AB22</f>
        <v>#VALUE!</v>
      </c>
      <c r="AX21" s="7" t="e">
        <f>W22+Z22</f>
        <v>#VALUE!</v>
      </c>
      <c r="AZ21" s="7" t="e">
        <f>100*RANK(AC21,$AC$21:$AC$26,0)</f>
        <v>#VALUE!</v>
      </c>
      <c r="BA21" s="7" t="e">
        <f>10*RANK(AW21,$AW$21:$AW$26,0)</f>
        <v>#VALUE!</v>
      </c>
      <c r="BB21" s="7" t="e">
        <f>1*RANK(AX21,$AX$21:$AX$26,0)</f>
        <v>#VALUE!</v>
      </c>
      <c r="BC21" s="7" t="e">
        <f>SUM(AZ21:BB21)</f>
        <v>#VALUE!</v>
      </c>
    </row>
    <row r="22" spans="1:32" ht="13.5" customHeight="1">
      <c r="A22" s="189"/>
      <c r="B22" s="190"/>
      <c r="C22" s="190"/>
      <c r="D22" s="150"/>
      <c r="E22" s="151"/>
      <c r="F22" s="152"/>
      <c r="G22" s="59">
        <f>IF(H7="","",H7)</f>
      </c>
      <c r="H22" s="60" t="s">
        <v>68</v>
      </c>
      <c r="I22" s="61">
        <f>IF(J7="","",J7)</f>
      </c>
      <c r="J22" s="59">
        <f>IF(H12="","",H12)</f>
      </c>
      <c r="K22" s="60" t="s">
        <v>68</v>
      </c>
      <c r="L22" s="61">
        <f>IF(J12="","",J12)</f>
      </c>
      <c r="M22" s="147"/>
      <c r="N22" s="147"/>
      <c r="O22" s="157"/>
      <c r="P22" s="158"/>
      <c r="Q22" s="165"/>
      <c r="R22" s="166"/>
      <c r="S22" s="166"/>
      <c r="T22" s="150"/>
      <c r="U22" s="151"/>
      <c r="V22" s="152"/>
      <c r="W22" s="59">
        <f>IF(W7="","",W7)</f>
      </c>
      <c r="X22" s="60" t="s">
        <v>68</v>
      </c>
      <c r="Y22" s="61">
        <f>IF(Y7="","",Y7)</f>
      </c>
      <c r="Z22" s="59">
        <f>IF(W12="","",W12)</f>
      </c>
      <c r="AA22" s="60" t="s">
        <v>68</v>
      </c>
      <c r="AB22" s="61">
        <f>IF(Y12="","",Y12)</f>
      </c>
      <c r="AC22" s="147"/>
      <c r="AD22" s="147"/>
      <c r="AE22" s="157"/>
      <c r="AF22" s="158"/>
    </row>
    <row r="23" spans="1:55" ht="10.5" customHeight="1">
      <c r="A23" s="159" t="str">
        <f>'大会要項'!E51</f>
        <v>王寺SC</v>
      </c>
      <c r="B23" s="160"/>
      <c r="C23" s="160"/>
      <c r="D23" s="56"/>
      <c r="E23" s="57">
        <f>IF(D24="","",IF(D24&gt;F24,"○",IF(D24&lt;F24,"●","△")))</f>
      </c>
      <c r="F23" s="58"/>
      <c r="G23" s="133"/>
      <c r="H23" s="134"/>
      <c r="I23" s="135"/>
      <c r="J23" s="56"/>
      <c r="K23" s="57">
        <f>IF(J24="","",IF(J24&gt;L24,"○",IF(J24&lt;L24,"●","△")))</f>
      </c>
      <c r="L23" s="58"/>
      <c r="M23" s="147">
        <f>IF(H21="","",AK23*3+AL23*1)</f>
      </c>
      <c r="N23" s="147"/>
      <c r="O23" s="157">
        <f>IF(H21="","",RANK(AS23,$AS$21:$AS$26,1))</f>
      </c>
      <c r="P23" s="158"/>
      <c r="Q23" s="197" t="str">
        <f>'大会要項'!E53</f>
        <v>ポルベニル</v>
      </c>
      <c r="R23" s="198"/>
      <c r="S23" s="198"/>
      <c r="T23" s="56"/>
      <c r="U23" s="57">
        <f>IF(T24="","",IF(T24&gt;V24,"○",IF(T24&lt;V24,"●","△")))</f>
      </c>
      <c r="V23" s="58"/>
      <c r="W23" s="133"/>
      <c r="X23" s="134"/>
      <c r="Y23" s="135"/>
      <c r="Z23" s="56"/>
      <c r="AA23" s="57">
        <f>IF(Z24="","",IF(Z24&gt;AB24,"○",IF(Z24&lt;AB24,"●","△")))</f>
      </c>
      <c r="AB23" s="58"/>
      <c r="AC23" s="147">
        <f>IF(X21="","",AU23*3+AV23*1)</f>
      </c>
      <c r="AD23" s="147"/>
      <c r="AE23" s="157">
        <f>IF(X21="","",RANK(BC23,$BC$21:$BC$26,1))</f>
      </c>
      <c r="AF23" s="158"/>
      <c r="AK23" s="7">
        <f>COUNTIF(D23:L23,"○")</f>
        <v>0</v>
      </c>
      <c r="AL23" s="7">
        <f>COUNTIF(D23:L23,"△")</f>
        <v>0</v>
      </c>
      <c r="AM23" s="7" t="e">
        <f>D24-F24+J24-L24</f>
        <v>#VALUE!</v>
      </c>
      <c r="AN23" s="7" t="e">
        <f>D24+J24</f>
        <v>#VALUE!</v>
      </c>
      <c r="AP23" s="7" t="e">
        <f>100*RANK(M23,$M$21:$M$26,0)</f>
        <v>#VALUE!</v>
      </c>
      <c r="AQ23" s="7" t="e">
        <f>10*RANK(AM23,$AM$21:$AM$26,0)</f>
        <v>#VALUE!</v>
      </c>
      <c r="AR23" s="7" t="e">
        <f>1*RANK(AN23,$AN$21:$AN$26,0)</f>
        <v>#VALUE!</v>
      </c>
      <c r="AS23" s="7" t="e">
        <f>SUM(AP23:AR23)</f>
        <v>#VALUE!</v>
      </c>
      <c r="AU23" s="7">
        <f>COUNTIF(T23:AB23,"○")</f>
        <v>0</v>
      </c>
      <c r="AV23" s="7">
        <f>COUNTIF(T23:AB23,"△")</f>
        <v>0</v>
      </c>
      <c r="AW23" s="7" t="e">
        <f>T24-V24+Z24-AB24</f>
        <v>#VALUE!</v>
      </c>
      <c r="AX23" s="7" t="e">
        <f>T24+Z24</f>
        <v>#VALUE!</v>
      </c>
      <c r="AZ23" s="7" t="e">
        <f>100*RANK(AC23,$AC$21:$AC$26,0)</f>
        <v>#VALUE!</v>
      </c>
      <c r="BA23" s="7" t="e">
        <f>10*RANK(AW23,$AW$21:$AW$26,0)</f>
        <v>#VALUE!</v>
      </c>
      <c r="BB23" s="7" t="e">
        <f>1*RANK(AX23,$AX$21:$AX$26,0)</f>
        <v>#VALUE!</v>
      </c>
      <c r="BC23" s="7" t="e">
        <f>SUM(AZ23:BB23)</f>
        <v>#VALUE!</v>
      </c>
    </row>
    <row r="24" spans="1:32" ht="13.5" customHeight="1">
      <c r="A24" s="159"/>
      <c r="B24" s="160"/>
      <c r="C24" s="160"/>
      <c r="D24" s="59">
        <f>IF(I22="","",I22)</f>
      </c>
      <c r="E24" s="60" t="s">
        <v>68</v>
      </c>
      <c r="F24" s="61">
        <f>IF(G22="","",G22)</f>
      </c>
      <c r="G24" s="150"/>
      <c r="H24" s="151"/>
      <c r="I24" s="152"/>
      <c r="J24" s="59">
        <f>IF(H10="","",H10)</f>
      </c>
      <c r="K24" s="60" t="s">
        <v>68</v>
      </c>
      <c r="L24" s="61">
        <f>IF(J10="","",J10)</f>
      </c>
      <c r="M24" s="147"/>
      <c r="N24" s="147"/>
      <c r="O24" s="157"/>
      <c r="P24" s="158"/>
      <c r="Q24" s="197"/>
      <c r="R24" s="198"/>
      <c r="S24" s="198"/>
      <c r="T24" s="59">
        <f>IF(Y22="","",Y22)</f>
      </c>
      <c r="U24" s="60" t="s">
        <v>68</v>
      </c>
      <c r="V24" s="61">
        <f>IF(W22="","",W22)</f>
      </c>
      <c r="W24" s="150"/>
      <c r="X24" s="151"/>
      <c r="Y24" s="152"/>
      <c r="Z24" s="59">
        <f>IF(W10="","",W10)</f>
      </c>
      <c r="AA24" s="60" t="s">
        <v>68</v>
      </c>
      <c r="AB24" s="61">
        <f>IF(Y10="","",Y10)</f>
      </c>
      <c r="AC24" s="147"/>
      <c r="AD24" s="147"/>
      <c r="AE24" s="157"/>
      <c r="AF24" s="158"/>
    </row>
    <row r="25" spans="1:55" ht="10.5" customHeight="1">
      <c r="A25" s="159" t="str">
        <f>'大会要項'!F51</f>
        <v>五條FC</v>
      </c>
      <c r="B25" s="160"/>
      <c r="C25" s="160"/>
      <c r="D25" s="56"/>
      <c r="E25" s="57">
        <f>IF(D26="","",IF(D26&gt;F26,"○",IF(D26&lt;F26,"●","△")))</f>
      </c>
      <c r="F25" s="58"/>
      <c r="G25" s="56"/>
      <c r="H25" s="57">
        <f>IF(G26="","",IF(G26&gt;I26,"○",IF(G26&lt;I26,"●","△")))</f>
      </c>
      <c r="I25" s="58"/>
      <c r="J25" s="133"/>
      <c r="K25" s="134"/>
      <c r="L25" s="135"/>
      <c r="M25" s="147">
        <f>IF(H21="","",AK25*3+AL25*1)</f>
      </c>
      <c r="N25" s="147"/>
      <c r="O25" s="157">
        <f>IF(H21="","",RANK(AS25,$AS$21:$AS$26,1))</f>
      </c>
      <c r="P25" s="158"/>
      <c r="Q25" s="153" t="str">
        <f>'大会要項'!D53</f>
        <v>ディアブロッサ高田</v>
      </c>
      <c r="R25" s="154"/>
      <c r="S25" s="154"/>
      <c r="T25" s="56"/>
      <c r="U25" s="57">
        <f>IF(T26="","",IF(T26&gt;V26,"○",IF(T26&lt;V26,"●","△")))</f>
      </c>
      <c r="V25" s="58"/>
      <c r="W25" s="56"/>
      <c r="X25" s="57">
        <f>IF(W26="","",IF(W26&gt;Y26,"○",IF(W26&lt;Y26,"●","△")))</f>
      </c>
      <c r="Y25" s="58"/>
      <c r="Z25" s="133"/>
      <c r="AA25" s="134"/>
      <c r="AB25" s="135"/>
      <c r="AC25" s="147">
        <f>IF(X21="","",AU25*3+AV25*1)</f>
      </c>
      <c r="AD25" s="147"/>
      <c r="AE25" s="157">
        <f>IF(X21="","",RANK(BC25,$BC$21:$BC$26,1))</f>
      </c>
      <c r="AF25" s="158"/>
      <c r="AK25" s="7">
        <f>COUNTIF(D25:L25,"○")</f>
        <v>0</v>
      </c>
      <c r="AL25" s="7">
        <f>COUNTIF(D25:L25,"△")</f>
        <v>0</v>
      </c>
      <c r="AM25" s="7" t="e">
        <f>D26-F26+G26-I26</f>
        <v>#VALUE!</v>
      </c>
      <c r="AN25" s="7" t="e">
        <f>D26+G26</f>
        <v>#VALUE!</v>
      </c>
      <c r="AP25" s="7" t="e">
        <f>100*RANK(M25,$M$21:$M$26,0)</f>
        <v>#VALUE!</v>
      </c>
      <c r="AQ25" s="7" t="e">
        <f>10*RANK(AM25,$AM$21:$AM$26,0)</f>
        <v>#VALUE!</v>
      </c>
      <c r="AR25" s="7" t="e">
        <f>1*RANK(AN25,$AN$21:$AN$26,0)</f>
        <v>#VALUE!</v>
      </c>
      <c r="AS25" s="7" t="e">
        <f>SUM(AP25:AR25)</f>
        <v>#VALUE!</v>
      </c>
      <c r="AU25" s="7">
        <f>COUNTIF(T25:AB25,"○")</f>
        <v>0</v>
      </c>
      <c r="AV25" s="7">
        <f>COUNTIF(T25:AB25,"△")</f>
        <v>0</v>
      </c>
      <c r="AW25" s="7" t="e">
        <f>T26-V26+W26-Y26</f>
        <v>#VALUE!</v>
      </c>
      <c r="AX25" s="7" t="e">
        <f>T26+W26</f>
        <v>#VALUE!</v>
      </c>
      <c r="AZ25" s="7" t="e">
        <f>100*RANK(AC25,$AC$21:$AC$26,0)</f>
        <v>#VALUE!</v>
      </c>
      <c r="BA25" s="7" t="e">
        <f>10*RANK(AW25,$AW$21:$AW$26,0)</f>
        <v>#VALUE!</v>
      </c>
      <c r="BB25" s="7" t="e">
        <f>1*RANK(AX25,$AX$21:$AX$26,0)</f>
        <v>#VALUE!</v>
      </c>
      <c r="BC25" s="7" t="e">
        <f>SUM(AZ25:BB25)</f>
        <v>#VALUE!</v>
      </c>
    </row>
    <row r="26" spans="1:32" ht="13.5" customHeight="1" thickBot="1">
      <c r="A26" s="161"/>
      <c r="B26" s="162"/>
      <c r="C26" s="162"/>
      <c r="D26" s="62">
        <f>IF(L22="","",L22)</f>
      </c>
      <c r="E26" s="63" t="s">
        <v>68</v>
      </c>
      <c r="F26" s="64">
        <f>IF(J22="","",J22)</f>
      </c>
      <c r="G26" s="62">
        <f>IF(L24="","",L24)</f>
      </c>
      <c r="H26" s="63" t="s">
        <v>68</v>
      </c>
      <c r="I26" s="64">
        <f>IF(J24="","",J24)</f>
      </c>
      <c r="J26" s="136"/>
      <c r="K26" s="137"/>
      <c r="L26" s="138"/>
      <c r="M26" s="148"/>
      <c r="N26" s="148"/>
      <c r="O26" s="163"/>
      <c r="P26" s="164"/>
      <c r="Q26" s="155"/>
      <c r="R26" s="156"/>
      <c r="S26" s="156"/>
      <c r="T26" s="62">
        <f>IF(AB22="","",AB22)</f>
      </c>
      <c r="U26" s="63" t="s">
        <v>68</v>
      </c>
      <c r="V26" s="64">
        <f>IF(Z22="","",Z22)</f>
      </c>
      <c r="W26" s="62">
        <f>IF(AB24="","",AB24)</f>
      </c>
      <c r="X26" s="63" t="s">
        <v>68</v>
      </c>
      <c r="Y26" s="64">
        <f>IF(Z24="","",Z24)</f>
      </c>
      <c r="Z26" s="136"/>
      <c r="AA26" s="137"/>
      <c r="AB26" s="138"/>
      <c r="AC26" s="148"/>
      <c r="AD26" s="148"/>
      <c r="AE26" s="163"/>
      <c r="AF26" s="164"/>
    </row>
    <row r="27" spans="1:32" ht="15" customHeight="1" thickBot="1" thickTop="1">
      <c r="A27" s="6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6"/>
    </row>
    <row r="28" spans="1:55" ht="21" customHeight="1" thickTop="1">
      <c r="A28" s="178" t="s">
        <v>80</v>
      </c>
      <c r="B28" s="149"/>
      <c r="C28" s="149"/>
      <c r="D28" s="139" t="str">
        <f>IF(A29="","",A29)</f>
        <v>フルジェンテ桜井B</v>
      </c>
      <c r="E28" s="140"/>
      <c r="F28" s="141"/>
      <c r="G28" s="139" t="str">
        <f>IF(A31="","",A31)</f>
        <v>リオグランデFC</v>
      </c>
      <c r="H28" s="140"/>
      <c r="I28" s="141"/>
      <c r="J28" s="149" t="str">
        <f>IF(A33="","",A33)</f>
        <v>郡山FC</v>
      </c>
      <c r="K28" s="149"/>
      <c r="L28" s="149"/>
      <c r="M28" s="145" t="s">
        <v>40</v>
      </c>
      <c r="N28" s="145"/>
      <c r="O28" s="145" t="s">
        <v>41</v>
      </c>
      <c r="P28" s="171"/>
      <c r="Q28" s="178" t="s">
        <v>81</v>
      </c>
      <c r="R28" s="149"/>
      <c r="S28" s="149"/>
      <c r="T28" s="139" t="str">
        <f>IF(Q29="","",Q29)</f>
        <v>フルジェンテ桜井A</v>
      </c>
      <c r="U28" s="140"/>
      <c r="V28" s="141"/>
      <c r="W28" s="142" t="str">
        <f>IF(Q31="","",Q31)</f>
        <v>FC　ユナイテッドナラ</v>
      </c>
      <c r="X28" s="143"/>
      <c r="Y28" s="144"/>
      <c r="Z28" s="145" t="str">
        <f>IF(Q33="","",Q33)</f>
        <v>奈良クラブ</v>
      </c>
      <c r="AA28" s="145"/>
      <c r="AB28" s="145"/>
      <c r="AC28" s="145" t="s">
        <v>40</v>
      </c>
      <c r="AD28" s="145"/>
      <c r="AE28" s="145" t="s">
        <v>41</v>
      </c>
      <c r="AF28" s="171"/>
      <c r="AK28" s="16" t="s">
        <v>21</v>
      </c>
      <c r="AL28" s="16" t="s">
        <v>22</v>
      </c>
      <c r="AM28" s="16" t="s">
        <v>42</v>
      </c>
      <c r="AN28" s="16" t="s">
        <v>43</v>
      </c>
      <c r="AP28" s="7" t="s">
        <v>23</v>
      </c>
      <c r="AQ28" s="7" t="s">
        <v>24</v>
      </c>
      <c r="AR28" s="7" t="s">
        <v>25</v>
      </c>
      <c r="AS28" s="7" t="s">
        <v>26</v>
      </c>
      <c r="AU28" s="16" t="s">
        <v>21</v>
      </c>
      <c r="AV28" s="16" t="s">
        <v>22</v>
      </c>
      <c r="AW28" s="16" t="s">
        <v>42</v>
      </c>
      <c r="AX28" s="16" t="s">
        <v>43</v>
      </c>
      <c r="AZ28" s="7" t="s">
        <v>23</v>
      </c>
      <c r="BA28" s="7" t="s">
        <v>24</v>
      </c>
      <c r="BB28" s="7" t="s">
        <v>25</v>
      </c>
      <c r="BC28" s="7" t="s">
        <v>26</v>
      </c>
    </row>
    <row r="29" spans="1:55" ht="10.5" customHeight="1">
      <c r="A29" s="172" t="str">
        <f>'大会要項'!F52</f>
        <v>フルジェンテ桜井B</v>
      </c>
      <c r="B29" s="173"/>
      <c r="C29" s="174"/>
      <c r="D29" s="133"/>
      <c r="E29" s="134"/>
      <c r="F29" s="135"/>
      <c r="G29" s="56"/>
      <c r="H29" s="57">
        <f>IF(G30="","",IF(G30&gt;I30,"○",IF(G30&lt;I30,"●","△")))</f>
      </c>
      <c r="I29" s="58"/>
      <c r="J29" s="56"/>
      <c r="K29" s="57">
        <f>IF(J30="","",IF(J30&gt;L30,"○",IF(J30&lt;L30,"●","△")))</f>
      </c>
      <c r="L29" s="58"/>
      <c r="M29" s="147">
        <f>IF(H29="","",AK29*3+AL29*1)</f>
      </c>
      <c r="N29" s="147"/>
      <c r="O29" s="157">
        <f>IF(H29="","",RANK(AS29,$AS$29:$AS$34,1))</f>
      </c>
      <c r="P29" s="158"/>
      <c r="Q29" s="165" t="str">
        <f>'大会要項'!F54</f>
        <v>フルジェンテ桜井A</v>
      </c>
      <c r="R29" s="166"/>
      <c r="S29" s="166"/>
      <c r="T29" s="133"/>
      <c r="U29" s="134"/>
      <c r="V29" s="135"/>
      <c r="W29" s="56"/>
      <c r="X29" s="57">
        <f>IF(W30="","",IF(W30&gt;Y30,"○",IF(W30&lt;Y30,"●","△")))</f>
      </c>
      <c r="Y29" s="58"/>
      <c r="Z29" s="56"/>
      <c r="AA29" s="57">
        <f>IF(Z30="","",IF(Z30&gt;AB30,"○",IF(Z30&lt;AB30,"●","△")))</f>
      </c>
      <c r="AB29" s="58"/>
      <c r="AC29" s="147">
        <f>IF(X29="","",AU29*3+AV29*1)</f>
      </c>
      <c r="AD29" s="147"/>
      <c r="AE29" s="157">
        <f>IF(X29="","",RANK(BC29,$BC$29:$BC$34,1))</f>
      </c>
      <c r="AF29" s="158"/>
      <c r="AK29" s="7">
        <f>COUNTIF(D29:L29,"○")</f>
        <v>0</v>
      </c>
      <c r="AL29" s="7">
        <f>COUNTIF(D29:L29,"△")</f>
        <v>0</v>
      </c>
      <c r="AM29" s="7" t="e">
        <f>G30-I30+J30-L30</f>
        <v>#VALUE!</v>
      </c>
      <c r="AN29" s="7" t="e">
        <f>G30+J30</f>
        <v>#VALUE!</v>
      </c>
      <c r="AP29" s="7" t="e">
        <f>100*RANK(M29,$M$29:$M$34,0)</f>
        <v>#VALUE!</v>
      </c>
      <c r="AQ29" s="7" t="e">
        <f>10*RANK(AM29,$AM$29:$AM$34,0)</f>
        <v>#VALUE!</v>
      </c>
      <c r="AR29" s="7" t="e">
        <f>1*RANK(AN29,$AN$29:$AN$34,0)</f>
        <v>#VALUE!</v>
      </c>
      <c r="AS29" s="7" t="e">
        <f>SUM(AP29:AR29)</f>
        <v>#VALUE!</v>
      </c>
      <c r="AU29" s="7">
        <f>COUNTIF(T29:AB29,"○")</f>
        <v>0</v>
      </c>
      <c r="AV29" s="7">
        <f>COUNTIF(T29:AB29,"△")</f>
        <v>0</v>
      </c>
      <c r="AW29" s="7" t="e">
        <f>W30-Y30+Z30-AB30</f>
        <v>#VALUE!</v>
      </c>
      <c r="AX29" s="7" t="e">
        <f>W30+Z30</f>
        <v>#VALUE!</v>
      </c>
      <c r="AZ29" s="7" t="e">
        <f>100*RANK(AC29,$AC$29:$AC$34,0)</f>
        <v>#VALUE!</v>
      </c>
      <c r="BA29" s="7" t="e">
        <f>10*RANK(AW29,$AW$29:$AW$34,0)</f>
        <v>#VALUE!</v>
      </c>
      <c r="BB29" s="7" t="e">
        <f>1*RANK(AX29,$AX$29:$AX$34,0)</f>
        <v>#VALUE!</v>
      </c>
      <c r="BC29" s="7" t="e">
        <f>SUM(AZ29:BB29)</f>
        <v>#VALUE!</v>
      </c>
    </row>
    <row r="30" spans="1:32" ht="13.5" customHeight="1">
      <c r="A30" s="175"/>
      <c r="B30" s="176"/>
      <c r="C30" s="177"/>
      <c r="D30" s="150"/>
      <c r="E30" s="151"/>
      <c r="F30" s="152"/>
      <c r="G30" s="59">
        <f>IF(H9="","",H9)</f>
      </c>
      <c r="H30" s="60" t="s">
        <v>68</v>
      </c>
      <c r="I30" s="61">
        <f>IF(J9="","",J9)</f>
      </c>
      <c r="J30" s="59">
        <f>IF(H13="","",H13)</f>
      </c>
      <c r="K30" s="60" t="s">
        <v>68</v>
      </c>
      <c r="L30" s="61">
        <f>IF(J13="","",J13)</f>
      </c>
      <c r="M30" s="147"/>
      <c r="N30" s="147"/>
      <c r="O30" s="157"/>
      <c r="P30" s="158"/>
      <c r="Q30" s="165"/>
      <c r="R30" s="166"/>
      <c r="S30" s="166"/>
      <c r="T30" s="150"/>
      <c r="U30" s="151"/>
      <c r="V30" s="152"/>
      <c r="W30" s="59">
        <f>IF(W9="","",W9)</f>
      </c>
      <c r="X30" s="60" t="s">
        <v>68</v>
      </c>
      <c r="Y30" s="61">
        <f>IF(Y9="","",Y9)</f>
      </c>
      <c r="Z30" s="59">
        <f>IF(W13="","",W13)</f>
      </c>
      <c r="AA30" s="60" t="s">
        <v>68</v>
      </c>
      <c r="AB30" s="61">
        <f>IF(Y13="","",Y13)</f>
      </c>
      <c r="AC30" s="147"/>
      <c r="AD30" s="147"/>
      <c r="AE30" s="157"/>
      <c r="AF30" s="158"/>
    </row>
    <row r="31" spans="1:55" ht="10.5" customHeight="1">
      <c r="A31" s="172" t="str">
        <f>'大会要項'!E52</f>
        <v>リオグランデFC</v>
      </c>
      <c r="B31" s="173"/>
      <c r="C31" s="174"/>
      <c r="D31" s="56"/>
      <c r="E31" s="57">
        <f>IF(D32="","",IF(D32&gt;F32,"○",IF(D32&lt;F32,"●","△")))</f>
      </c>
      <c r="F31" s="58"/>
      <c r="G31" s="133"/>
      <c r="H31" s="134"/>
      <c r="I31" s="135"/>
      <c r="J31" s="56"/>
      <c r="K31" s="57">
        <f>IF(J32="","",IF(J32&gt;L32,"○",IF(J32&lt;L32,"●","△")))</f>
      </c>
      <c r="L31" s="58"/>
      <c r="M31" s="147">
        <f>IF(H29="","",AK31*3+AL31*1)</f>
      </c>
      <c r="N31" s="147"/>
      <c r="O31" s="157">
        <f>IF(H29="","",RANK(AS31,$AS$29:$AS$34,1))</f>
      </c>
      <c r="P31" s="158"/>
      <c r="Q31" s="165" t="str">
        <f>'大会要項'!E54</f>
        <v>FC　ユナイテッドナラ</v>
      </c>
      <c r="R31" s="166"/>
      <c r="S31" s="166"/>
      <c r="T31" s="56"/>
      <c r="U31" s="57">
        <f>IF(T32="","",IF(T32&gt;V32,"○",IF(T32&lt;V32,"●","△")))</f>
      </c>
      <c r="V31" s="58"/>
      <c r="W31" s="133"/>
      <c r="X31" s="134"/>
      <c r="Y31" s="135"/>
      <c r="Z31" s="56"/>
      <c r="AA31" s="57">
        <f>IF(Z32="","",IF(Z32&gt;AB32,"○",IF(Z32&lt;AB32,"●","△")))</f>
      </c>
      <c r="AB31" s="58"/>
      <c r="AC31" s="147">
        <f>IF(X29="","",AU31*3+AV31*1)</f>
      </c>
      <c r="AD31" s="147"/>
      <c r="AE31" s="157">
        <f>IF(X29="","",RANK(BC31,$BC$29:$BC$34,1))</f>
      </c>
      <c r="AF31" s="158"/>
      <c r="AK31" s="7">
        <f>COUNTIF(D31:L31,"○")</f>
        <v>0</v>
      </c>
      <c r="AL31" s="7">
        <f>COUNTIF(D31:L31,"△")</f>
        <v>0</v>
      </c>
      <c r="AM31" s="7" t="e">
        <f>D32-F32+J32-L32</f>
        <v>#VALUE!</v>
      </c>
      <c r="AN31" s="7" t="e">
        <f>D32+J32</f>
        <v>#VALUE!</v>
      </c>
      <c r="AP31" s="7" t="e">
        <f>100*RANK(M31,$M$29:$M$34,0)</f>
        <v>#VALUE!</v>
      </c>
      <c r="AQ31" s="7" t="e">
        <f>10*RANK(AM31,$AM$29:$AM$34,0)</f>
        <v>#VALUE!</v>
      </c>
      <c r="AR31" s="7" t="e">
        <f>1*RANK(AN31,$AN$29:$AN$34,0)</f>
        <v>#VALUE!</v>
      </c>
      <c r="AS31" s="7" t="e">
        <f>SUM(AP31:AR31)</f>
        <v>#VALUE!</v>
      </c>
      <c r="AU31" s="7">
        <f>COUNTIF(T31:AB31,"○")</f>
        <v>0</v>
      </c>
      <c r="AV31" s="7">
        <f>COUNTIF(T31:AB31,"△")</f>
        <v>0</v>
      </c>
      <c r="AW31" s="7" t="e">
        <f>T32-V32+Z32-AB32</f>
        <v>#VALUE!</v>
      </c>
      <c r="AX31" s="7" t="e">
        <f>T32+Z32</f>
        <v>#VALUE!</v>
      </c>
      <c r="AZ31" s="7" t="e">
        <f>100*RANK(AC31,$AC$29:$AC$34,0)</f>
        <v>#VALUE!</v>
      </c>
      <c r="BA31" s="7" t="e">
        <f>10*RANK(AW31,$AW$29:$AW$34,0)</f>
        <v>#VALUE!</v>
      </c>
      <c r="BB31" s="7" t="e">
        <f>1*RANK(AX31,$AX$29:$AX$34,0)</f>
        <v>#VALUE!</v>
      </c>
      <c r="BC31" s="7" t="e">
        <f>SUM(AZ31:BB31)</f>
        <v>#VALUE!</v>
      </c>
    </row>
    <row r="32" spans="1:32" ht="13.5" customHeight="1">
      <c r="A32" s="175"/>
      <c r="B32" s="176"/>
      <c r="C32" s="177"/>
      <c r="D32" s="59">
        <f>IF(I30="","",I30)</f>
      </c>
      <c r="E32" s="60" t="s">
        <v>68</v>
      </c>
      <c r="F32" s="61">
        <f>IF(G30="","",G30)</f>
      </c>
      <c r="G32" s="150"/>
      <c r="H32" s="151"/>
      <c r="I32" s="152"/>
      <c r="J32" s="59">
        <f>IF(H11="","",H11)</f>
      </c>
      <c r="K32" s="60" t="s">
        <v>68</v>
      </c>
      <c r="L32" s="61">
        <f>IF(J11="","",J11)</f>
      </c>
      <c r="M32" s="147"/>
      <c r="N32" s="147"/>
      <c r="O32" s="157"/>
      <c r="P32" s="158"/>
      <c r="Q32" s="165"/>
      <c r="R32" s="166"/>
      <c r="S32" s="166"/>
      <c r="T32" s="59">
        <f>IF(Y30="","",Y30)</f>
      </c>
      <c r="U32" s="60" t="s">
        <v>68</v>
      </c>
      <c r="V32" s="61">
        <f>IF(W30="","",W30)</f>
      </c>
      <c r="W32" s="150"/>
      <c r="X32" s="151"/>
      <c r="Y32" s="152"/>
      <c r="Z32" s="59">
        <f>IF(W11="","",W11)</f>
      </c>
      <c r="AA32" s="60" t="s">
        <v>68</v>
      </c>
      <c r="AB32" s="61">
        <f>IF(Y11="","",Y11)</f>
      </c>
      <c r="AC32" s="147"/>
      <c r="AD32" s="147"/>
      <c r="AE32" s="157"/>
      <c r="AF32" s="158"/>
    </row>
    <row r="33" spans="1:55" ht="10.5" customHeight="1">
      <c r="A33" s="159" t="str">
        <f>'大会要項'!D52</f>
        <v>郡山FC</v>
      </c>
      <c r="B33" s="160"/>
      <c r="C33" s="160"/>
      <c r="D33" s="56"/>
      <c r="E33" s="57">
        <f>IF(D34="","",IF(D34&gt;F34,"○",IF(D34&lt;F34,"●","△")))</f>
      </c>
      <c r="F33" s="58"/>
      <c r="G33" s="56"/>
      <c r="H33" s="57">
        <f>IF(G34="","",IF(G34&gt;I34,"○",IF(G34&lt;I34,"●","△")))</f>
      </c>
      <c r="I33" s="58"/>
      <c r="J33" s="133"/>
      <c r="K33" s="134"/>
      <c r="L33" s="135"/>
      <c r="M33" s="147">
        <f>IF(H29="","",AK33*3+AL33*1)</f>
      </c>
      <c r="N33" s="147"/>
      <c r="O33" s="157">
        <f>IF(H29="","",RANK(AS33,$AS$29:$AS$34,1))</f>
      </c>
      <c r="P33" s="158"/>
      <c r="Q33" s="165" t="str">
        <f>'大会要項'!D54</f>
        <v>奈良クラブ</v>
      </c>
      <c r="R33" s="166"/>
      <c r="S33" s="166"/>
      <c r="T33" s="56"/>
      <c r="U33" s="57">
        <f>IF(T34="","",IF(T34&gt;V34,"○",IF(T34&lt;V34,"●","△")))</f>
      </c>
      <c r="V33" s="58"/>
      <c r="W33" s="56"/>
      <c r="X33" s="57">
        <f>IF(W34="","",IF(W34&gt;Y34,"○",IF(W34&lt;Y34,"●","△")))</f>
      </c>
      <c r="Y33" s="58"/>
      <c r="Z33" s="133"/>
      <c r="AA33" s="134"/>
      <c r="AB33" s="135"/>
      <c r="AC33" s="147">
        <f>IF(X29="","",AU33*3+AV33*1)</f>
      </c>
      <c r="AD33" s="147"/>
      <c r="AE33" s="157">
        <f>IF(X29="","",RANK(BC33,$BC$29:$BC$34,1))</f>
      </c>
      <c r="AF33" s="158"/>
      <c r="AK33" s="7">
        <f>COUNTIF(D33:L33,"○")</f>
        <v>0</v>
      </c>
      <c r="AL33" s="7">
        <f>COUNTIF(D33:L33,"△")</f>
        <v>0</v>
      </c>
      <c r="AM33" s="7" t="e">
        <f>D34-F34+G34-I34</f>
        <v>#VALUE!</v>
      </c>
      <c r="AN33" s="7" t="e">
        <f>D34+G34</f>
        <v>#VALUE!</v>
      </c>
      <c r="AP33" s="7" t="e">
        <f>100*RANK(M33,$M$29:$M$34,0)</f>
        <v>#VALUE!</v>
      </c>
      <c r="AQ33" s="7" t="e">
        <f>10*RANK(AM33,$AM$29:$AM$34,0)</f>
        <v>#VALUE!</v>
      </c>
      <c r="AR33" s="7" t="e">
        <f>1*RANK(AN33,$AN$29:$AN$34,0)</f>
        <v>#VALUE!</v>
      </c>
      <c r="AS33" s="7" t="e">
        <f>SUM(AP33:AR33)</f>
        <v>#VALUE!</v>
      </c>
      <c r="AU33" s="7">
        <f>COUNTIF(T33:AB33,"○")</f>
        <v>0</v>
      </c>
      <c r="AV33" s="7">
        <f>COUNTIF(T33:AB33,"△")</f>
        <v>0</v>
      </c>
      <c r="AW33" s="7" t="e">
        <f>T34-V34+W34-Y34</f>
        <v>#VALUE!</v>
      </c>
      <c r="AX33" s="7" t="e">
        <f>T34+W34</f>
        <v>#VALUE!</v>
      </c>
      <c r="AZ33" s="7" t="e">
        <f>100*RANK(AC33,$AC$29:$AC$34,0)</f>
        <v>#VALUE!</v>
      </c>
      <c r="BA33" s="7" t="e">
        <f>10*RANK(AW33,$AW$29:$AW$34,0)</f>
        <v>#VALUE!</v>
      </c>
      <c r="BB33" s="7" t="e">
        <f>1*RANK(AX33,$AX$29:$AX$34,0)</f>
        <v>#VALUE!</v>
      </c>
      <c r="BC33" s="7" t="e">
        <f>SUM(AZ33:BB33)</f>
        <v>#VALUE!</v>
      </c>
    </row>
    <row r="34" spans="1:32" ht="13.5" customHeight="1" thickBot="1">
      <c r="A34" s="161"/>
      <c r="B34" s="162"/>
      <c r="C34" s="162"/>
      <c r="D34" s="62">
        <f>IF(L30="","",L30)</f>
      </c>
      <c r="E34" s="63" t="s">
        <v>68</v>
      </c>
      <c r="F34" s="64">
        <f>IF(J30="","",J30)</f>
      </c>
      <c r="G34" s="62">
        <f>IF(L32="","",L32)</f>
      </c>
      <c r="H34" s="63" t="s">
        <v>68</v>
      </c>
      <c r="I34" s="64">
        <f>IF(J32="","",J32)</f>
      </c>
      <c r="J34" s="136"/>
      <c r="K34" s="137"/>
      <c r="L34" s="138"/>
      <c r="M34" s="148"/>
      <c r="N34" s="148"/>
      <c r="O34" s="163"/>
      <c r="P34" s="164"/>
      <c r="Q34" s="167"/>
      <c r="R34" s="168"/>
      <c r="S34" s="168"/>
      <c r="T34" s="62">
        <f>IF(AB30="","",AB30)</f>
      </c>
      <c r="U34" s="63" t="s">
        <v>68</v>
      </c>
      <c r="V34" s="64">
        <f>IF(Z30="","",Z30)</f>
      </c>
      <c r="W34" s="62">
        <f>IF(AB32="","",AB32)</f>
      </c>
      <c r="X34" s="63" t="s">
        <v>68</v>
      </c>
      <c r="Y34" s="64">
        <f>IF(Z32="","",Z32)</f>
      </c>
      <c r="Z34" s="136"/>
      <c r="AA34" s="137"/>
      <c r="AB34" s="138"/>
      <c r="AC34" s="148"/>
      <c r="AD34" s="148"/>
      <c r="AE34" s="163"/>
      <c r="AF34" s="164"/>
    </row>
    <row r="35" spans="1:32" ht="6" customHeight="1" thickTop="1">
      <c r="A35" s="18"/>
      <c r="B35" s="19"/>
      <c r="C35" s="19"/>
      <c r="D35" s="19"/>
      <c r="E35" s="19"/>
      <c r="F35" s="19"/>
      <c r="G35" s="19"/>
      <c r="H35" s="19"/>
      <c r="I35" s="19"/>
      <c r="J35" s="19"/>
      <c r="K35" s="20"/>
      <c r="L35" s="19"/>
      <c r="M35" s="21"/>
      <c r="N35" s="19"/>
      <c r="O35" s="20"/>
      <c r="P35" s="19"/>
      <c r="Q35" s="21"/>
      <c r="R35" s="19"/>
      <c r="S35" s="20"/>
      <c r="T35" s="19"/>
      <c r="U35" s="21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6"/>
    </row>
    <row r="36" spans="1:32" ht="12.75">
      <c r="A36" s="6"/>
      <c r="B36" s="52" t="s">
        <v>64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</row>
    <row r="37" spans="1:32" ht="12.75">
      <c r="A37" s="6"/>
      <c r="B37" s="52" t="s">
        <v>109</v>
      </c>
      <c r="C37" s="6"/>
      <c r="D37" s="6"/>
      <c r="E37" s="6"/>
      <c r="F37" s="6"/>
      <c r="G37" s="6"/>
      <c r="H37" s="6"/>
      <c r="I37" s="6"/>
      <c r="J37" s="6"/>
      <c r="K37" s="6"/>
      <c r="L37" s="109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</row>
    <row r="38" spans="1:32" ht="15" customHeight="1">
      <c r="A38" s="17"/>
      <c r="B38" s="10"/>
      <c r="C38" s="17"/>
      <c r="D38" s="52"/>
      <c r="E38" s="52"/>
      <c r="F38" s="52"/>
      <c r="G38" s="52"/>
      <c r="H38" s="52"/>
      <c r="I38" s="52"/>
      <c r="J38" s="52"/>
      <c r="K38" s="52"/>
      <c r="L38" s="52"/>
      <c r="M38" s="130">
        <f>IF(H18="","","優　勝")</f>
      </c>
      <c r="N38" s="130"/>
      <c r="O38" s="130">
        <f>IF(H18="","",IF(H18&lt;J18,K18,IF(H18&gt;J18,E18)))</f>
      </c>
      <c r="P38" s="130"/>
      <c r="Q38" s="130"/>
      <c r="R38" s="130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17"/>
      <c r="AF38" s="17"/>
    </row>
    <row r="39" spans="1:32" ht="9" customHeight="1">
      <c r="A39" s="17"/>
      <c r="B39" s="17"/>
      <c r="C39" s="17"/>
      <c r="D39" s="52"/>
      <c r="E39" s="52"/>
      <c r="F39" s="52"/>
      <c r="G39" s="52"/>
      <c r="H39" s="52"/>
      <c r="I39" s="66"/>
      <c r="J39" s="66"/>
      <c r="K39" s="66"/>
      <c r="L39" s="66"/>
      <c r="M39" s="66"/>
      <c r="N39" s="66"/>
      <c r="O39" s="66"/>
      <c r="P39" s="67"/>
      <c r="Q39" s="66"/>
      <c r="R39" s="66"/>
      <c r="S39" s="66"/>
      <c r="T39" s="66"/>
      <c r="U39" s="68"/>
      <c r="V39" s="68"/>
      <c r="W39" s="68"/>
      <c r="X39" s="68"/>
      <c r="Y39" s="52"/>
      <c r="Z39" s="52"/>
      <c r="AA39" s="52"/>
      <c r="AB39" s="52"/>
      <c r="AC39" s="52"/>
      <c r="AD39" s="52"/>
      <c r="AE39" s="17"/>
      <c r="AF39" s="17"/>
    </row>
    <row r="40" spans="1:45" s="12" customFormat="1" ht="15" customHeight="1">
      <c r="A40" s="23"/>
      <c r="B40" s="105" t="s">
        <v>27</v>
      </c>
      <c r="D40" s="53"/>
      <c r="E40" s="69"/>
      <c r="F40" s="69"/>
      <c r="G40" s="69"/>
      <c r="H40" s="70">
        <f>IF(H18="","",H18)</f>
      </c>
      <c r="I40" s="122">
        <f>IF(H16="","",IF(H16&gt;J16,E16,IF(H16&lt;J16,K16)))</f>
      </c>
      <c r="J40" s="123"/>
      <c r="K40" s="123"/>
      <c r="L40" s="69"/>
      <c r="M40" s="69"/>
      <c r="N40" s="69"/>
      <c r="O40" s="123" t="s">
        <v>85</v>
      </c>
      <c r="P40" s="123"/>
      <c r="Q40" s="123"/>
      <c r="R40" s="123"/>
      <c r="S40" s="69"/>
      <c r="T40" s="69"/>
      <c r="U40" s="71"/>
      <c r="V40" s="124">
        <f>IF(W16="","",IF(W16&gt;Y16,T16,IF(W16&lt;Y16,Z16)))</f>
      </c>
      <c r="W40" s="124"/>
      <c r="X40" s="125"/>
      <c r="Y40" s="70">
        <f>IF(J18="","",J18)</f>
      </c>
      <c r="Z40" s="53"/>
      <c r="AA40" s="53"/>
      <c r="AB40" s="53"/>
      <c r="AC40" s="53"/>
      <c r="AD40" s="53"/>
      <c r="AE40" s="23"/>
      <c r="AF40" s="23"/>
      <c r="AM40" s="12" t="s">
        <v>44</v>
      </c>
      <c r="AO40" s="12" t="s">
        <v>45</v>
      </c>
      <c r="AQ40" s="12" t="s">
        <v>46</v>
      </c>
      <c r="AS40" s="12" t="s">
        <v>47</v>
      </c>
    </row>
    <row r="41" spans="1:45" ht="14.25" customHeight="1">
      <c r="A41" s="17"/>
      <c r="B41" s="17"/>
      <c r="C41" s="24"/>
      <c r="D41" s="52"/>
      <c r="E41" s="68"/>
      <c r="F41" s="68"/>
      <c r="G41" s="68"/>
      <c r="H41" s="68"/>
      <c r="I41" s="72"/>
      <c r="J41" s="68"/>
      <c r="K41" s="68"/>
      <c r="L41" s="68"/>
      <c r="M41" s="128">
        <f>IF(H18="","","準優勝")</f>
      </c>
      <c r="N41" s="128"/>
      <c r="O41" s="128">
        <f>IF(H18="","",IF(H18&gt;J18,K18,IF(H18&lt;J18,E18)))</f>
      </c>
      <c r="P41" s="128"/>
      <c r="Q41" s="128"/>
      <c r="R41" s="128"/>
      <c r="S41" s="68"/>
      <c r="T41" s="68"/>
      <c r="U41" s="68"/>
      <c r="V41" s="68"/>
      <c r="W41" s="68"/>
      <c r="X41" s="73"/>
      <c r="Y41" s="52"/>
      <c r="Z41" s="52"/>
      <c r="AA41" s="52"/>
      <c r="AB41" s="52"/>
      <c r="AC41" s="52"/>
      <c r="AD41" s="52"/>
      <c r="AE41" s="17"/>
      <c r="AF41" s="17"/>
      <c r="AL41" s="7" t="s">
        <v>48</v>
      </c>
      <c r="AM41" s="7" t="s">
        <v>49</v>
      </c>
      <c r="AO41" s="7" t="s">
        <v>49</v>
      </c>
      <c r="AQ41" s="7" t="s">
        <v>49</v>
      </c>
      <c r="AS41" s="7" t="s">
        <v>49</v>
      </c>
    </row>
    <row r="42" spans="1:32" ht="14.25" customHeight="1">
      <c r="A42" s="17"/>
      <c r="B42" s="17"/>
      <c r="C42" s="24"/>
      <c r="D42" s="52"/>
      <c r="E42" s="68"/>
      <c r="F42" s="68"/>
      <c r="G42" s="68"/>
      <c r="H42" s="68"/>
      <c r="I42" s="72"/>
      <c r="J42" s="68"/>
      <c r="K42" s="68"/>
      <c r="L42" s="68"/>
      <c r="M42" s="131">
        <f>IF(W18="","","第三位")</f>
      </c>
      <c r="N42" s="131"/>
      <c r="O42" s="131">
        <f>IF(W18="","",IF(W18&gt;Y18,T18,IF(W18&lt;Y18,Z18)))</f>
      </c>
      <c r="P42" s="131"/>
      <c r="Q42" s="131"/>
      <c r="R42" s="131"/>
      <c r="S42" s="68"/>
      <c r="T42" s="68"/>
      <c r="U42" s="68"/>
      <c r="V42" s="68"/>
      <c r="W42" s="68"/>
      <c r="X42" s="73"/>
      <c r="Y42" s="52"/>
      <c r="Z42" s="52"/>
      <c r="AA42" s="52"/>
      <c r="AB42" s="52"/>
      <c r="AC42" s="52"/>
      <c r="AD42" s="52"/>
      <c r="AE42" s="17"/>
      <c r="AF42" s="17"/>
    </row>
    <row r="43" spans="1:32" s="12" customFormat="1" ht="14.25" customHeight="1">
      <c r="A43" s="23"/>
      <c r="B43" s="23"/>
      <c r="C43" s="25"/>
      <c r="D43" s="53"/>
      <c r="E43" s="69"/>
      <c r="F43" s="69"/>
      <c r="G43" s="69"/>
      <c r="H43" s="69"/>
      <c r="I43" s="74"/>
      <c r="J43" s="69"/>
      <c r="K43" s="70">
        <f>IF(W18="","",W18)</f>
      </c>
      <c r="L43" s="75"/>
      <c r="M43" s="71"/>
      <c r="N43" s="71"/>
      <c r="O43" s="146" t="s">
        <v>86</v>
      </c>
      <c r="P43" s="146"/>
      <c r="Q43" s="146"/>
      <c r="R43" s="146"/>
      <c r="S43" s="71"/>
      <c r="T43" s="71"/>
      <c r="U43" s="76"/>
      <c r="V43" s="77">
        <f>IF(Y18="","",Y18)</f>
      </c>
      <c r="W43" s="69"/>
      <c r="X43" s="78"/>
      <c r="Y43" s="53"/>
      <c r="Z43" s="53"/>
      <c r="AA43" s="53"/>
      <c r="AB43" s="53"/>
      <c r="AC43" s="53"/>
      <c r="AD43" s="53"/>
      <c r="AE43" s="23"/>
      <c r="AF43" s="23"/>
    </row>
    <row r="44" spans="1:45" ht="14.25" customHeight="1">
      <c r="A44" s="17"/>
      <c r="B44" s="17"/>
      <c r="C44" s="24"/>
      <c r="D44" s="52"/>
      <c r="E44" s="66"/>
      <c r="F44" s="66"/>
      <c r="G44" s="66"/>
      <c r="H44" s="66"/>
      <c r="I44" s="72"/>
      <c r="J44" s="68"/>
      <c r="K44" s="68"/>
      <c r="L44" s="72"/>
      <c r="M44" s="128">
        <f>IF(W18="","","第四位")</f>
      </c>
      <c r="N44" s="128"/>
      <c r="O44" s="128">
        <f>IF(W18="","",IF(W18&lt;Y18,T18,IF(W18&gt;Y18,Z18)))</f>
      </c>
      <c r="P44" s="128"/>
      <c r="Q44" s="128"/>
      <c r="R44" s="128"/>
      <c r="S44" s="68"/>
      <c r="T44" s="68"/>
      <c r="U44" s="67"/>
      <c r="V44" s="66"/>
      <c r="W44" s="66"/>
      <c r="X44" s="67"/>
      <c r="Y44" s="66"/>
      <c r="Z44" s="66"/>
      <c r="AA44" s="66"/>
      <c r="AB44" s="66"/>
      <c r="AC44" s="52"/>
      <c r="AD44" s="52"/>
      <c r="AE44" s="17"/>
      <c r="AF44" s="17"/>
      <c r="AL44" s="7">
        <f>O21</f>
      </c>
      <c r="AM44" s="16" t="str">
        <f>A21</f>
        <v>YF奈良テソロ</v>
      </c>
      <c r="AN44" s="7">
        <f>O29</f>
      </c>
      <c r="AO44" s="7" t="str">
        <f>A29</f>
        <v>フルジェンテ桜井B</v>
      </c>
      <c r="AP44" s="7">
        <f>AE21</f>
      </c>
      <c r="AQ44" s="7" t="str">
        <f>Q21</f>
        <v>奈良YMCA</v>
      </c>
      <c r="AR44" s="7">
        <f>AE29</f>
      </c>
      <c r="AS44" s="7" t="str">
        <f>Q29</f>
        <v>フルジェンテ桜井A</v>
      </c>
    </row>
    <row r="45" spans="1:45" s="12" customFormat="1" ht="14.25" customHeight="1">
      <c r="A45" s="23"/>
      <c r="B45" s="23"/>
      <c r="C45" s="25"/>
      <c r="D45" s="79">
        <f>IF(H16="","",H16)</f>
      </c>
      <c r="E45" s="80"/>
      <c r="F45" s="69"/>
      <c r="G45" s="123" t="s">
        <v>129</v>
      </c>
      <c r="H45" s="123"/>
      <c r="I45" s="146"/>
      <c r="J45" s="146"/>
      <c r="K45" s="81"/>
      <c r="L45" s="81"/>
      <c r="M45" s="77">
        <f>IF(J16="","",J16)</f>
      </c>
      <c r="N45" s="82"/>
      <c r="O45" s="82"/>
      <c r="P45" s="127"/>
      <c r="Q45" s="127"/>
      <c r="R45" s="82"/>
      <c r="S45" s="82"/>
      <c r="T45" s="83">
        <f>IF(W16="","",W16)</f>
      </c>
      <c r="U45" s="84"/>
      <c r="V45" s="82"/>
      <c r="W45" s="123" t="s">
        <v>150</v>
      </c>
      <c r="X45" s="123"/>
      <c r="Y45" s="123"/>
      <c r="Z45" s="123"/>
      <c r="AA45" s="69"/>
      <c r="AB45" s="78"/>
      <c r="AC45" s="70">
        <f>IF(Y16="","",Y16)</f>
      </c>
      <c r="AD45" s="69"/>
      <c r="AE45" s="23"/>
      <c r="AF45" s="23"/>
      <c r="AL45" s="12">
        <f>O23</f>
      </c>
      <c r="AM45" s="26" t="str">
        <f>A23</f>
        <v>王寺SC</v>
      </c>
      <c r="AN45" s="12">
        <f>O31</f>
      </c>
      <c r="AO45" s="12" t="str">
        <f>A31</f>
        <v>リオグランデFC</v>
      </c>
      <c r="AP45" s="12">
        <f>AE23</f>
      </c>
      <c r="AQ45" s="12" t="str">
        <f>Q23</f>
        <v>ポルベニル</v>
      </c>
      <c r="AR45" s="12">
        <f>AE31</f>
      </c>
      <c r="AS45" s="12" t="str">
        <f>Q31</f>
        <v>FC　ユナイテッドナラ</v>
      </c>
    </row>
    <row r="46" spans="1:45" ht="5.25" customHeight="1">
      <c r="A46" s="17"/>
      <c r="B46" s="17"/>
      <c r="C46" s="24"/>
      <c r="D46" s="52"/>
      <c r="E46" s="72"/>
      <c r="F46" s="68"/>
      <c r="G46" s="85"/>
      <c r="H46" s="85"/>
      <c r="I46" s="85"/>
      <c r="J46" s="85"/>
      <c r="K46" s="85"/>
      <c r="L46" s="85"/>
      <c r="M46" s="86"/>
      <c r="N46" s="85"/>
      <c r="O46" s="87"/>
      <c r="P46" s="87"/>
      <c r="Q46" s="87"/>
      <c r="R46" s="87"/>
      <c r="S46" s="85"/>
      <c r="T46" s="88"/>
      <c r="U46" s="85"/>
      <c r="V46" s="85"/>
      <c r="W46" s="85"/>
      <c r="X46" s="85"/>
      <c r="Y46" s="85"/>
      <c r="Z46" s="85"/>
      <c r="AA46" s="68"/>
      <c r="AB46" s="73"/>
      <c r="AC46" s="68"/>
      <c r="AD46" s="68"/>
      <c r="AE46" s="17"/>
      <c r="AF46" s="17"/>
      <c r="AL46" s="7">
        <f>O25</f>
      </c>
      <c r="AM46" s="16" t="str">
        <f>A25</f>
        <v>五條FC</v>
      </c>
      <c r="AN46" s="7">
        <f>O33</f>
      </c>
      <c r="AO46" s="7" t="str">
        <f>A33</f>
        <v>郡山FC</v>
      </c>
      <c r="AP46" s="7">
        <f>AE25</f>
      </c>
      <c r="AQ46" s="7" t="str">
        <f>Q25</f>
        <v>ディアブロッサ高田</v>
      </c>
      <c r="AR46" s="7">
        <f>AE33</f>
      </c>
      <c r="AS46" s="7" t="str">
        <f>Q33</f>
        <v>奈良クラブ</v>
      </c>
    </row>
    <row r="47" spans="1:39" ht="11.25" customHeight="1">
      <c r="A47" s="17"/>
      <c r="B47" s="17"/>
      <c r="C47" s="24"/>
      <c r="D47" s="52"/>
      <c r="E47" s="72"/>
      <c r="F47" s="68"/>
      <c r="G47" s="68"/>
      <c r="H47" s="68"/>
      <c r="I47" s="68"/>
      <c r="J47" s="68"/>
      <c r="K47" s="68"/>
      <c r="L47" s="68"/>
      <c r="M47" s="72"/>
      <c r="N47" s="68"/>
      <c r="O47" s="68"/>
      <c r="P47" s="68"/>
      <c r="Q47" s="68"/>
      <c r="R47" s="68"/>
      <c r="S47" s="68"/>
      <c r="T47" s="73"/>
      <c r="U47" s="68"/>
      <c r="V47" s="68"/>
      <c r="W47" s="68"/>
      <c r="X47" s="68"/>
      <c r="Y47" s="68"/>
      <c r="Z47" s="68"/>
      <c r="AA47" s="68"/>
      <c r="AB47" s="73"/>
      <c r="AC47" s="68"/>
      <c r="AD47" s="68"/>
      <c r="AE47" s="17"/>
      <c r="AF47" s="17"/>
      <c r="AM47" s="16"/>
    </row>
    <row r="48" spans="1:39" s="27" customFormat="1" ht="11.25" customHeight="1">
      <c r="A48" s="17"/>
      <c r="D48" s="89" t="s">
        <v>88</v>
      </c>
      <c r="E48" s="90">
        <v>1</v>
      </c>
      <c r="F48" s="91"/>
      <c r="G48" s="91"/>
      <c r="H48" s="92"/>
      <c r="I48" s="92"/>
      <c r="J48" s="91"/>
      <c r="K48" s="91"/>
      <c r="L48" s="89" t="s">
        <v>89</v>
      </c>
      <c r="M48" s="90">
        <v>1</v>
      </c>
      <c r="N48" s="91"/>
      <c r="O48" s="91"/>
      <c r="P48" s="92"/>
      <c r="Q48" s="92"/>
      <c r="R48" s="89"/>
      <c r="S48" s="90"/>
      <c r="T48" s="89" t="s">
        <v>90</v>
      </c>
      <c r="U48" s="90">
        <v>1</v>
      </c>
      <c r="V48" s="89"/>
      <c r="W48" s="90"/>
      <c r="X48" s="92"/>
      <c r="Y48" s="92"/>
      <c r="Z48" s="89"/>
      <c r="AA48" s="90"/>
      <c r="AB48" s="89" t="s">
        <v>91</v>
      </c>
      <c r="AC48" s="90">
        <v>1</v>
      </c>
      <c r="AD48" s="89"/>
      <c r="AE48" s="28"/>
      <c r="AF48" s="29"/>
      <c r="AM48" s="30"/>
    </row>
    <row r="49" spans="1:39" ht="18" customHeight="1">
      <c r="A49" s="31"/>
      <c r="B49" s="31"/>
      <c r="C49" s="126">
        <f>IF(H7="","",VLOOKUP(E48,AL44:AM46,2,FALSE))</f>
      </c>
      <c r="D49" s="126"/>
      <c r="E49" s="126"/>
      <c r="F49" s="126"/>
      <c r="G49" s="54"/>
      <c r="H49" s="54"/>
      <c r="I49" s="54"/>
      <c r="J49" s="54"/>
      <c r="K49" s="126">
        <f>IF(H7="","",VLOOKUP(M48,AP44:AQ46,2,FALSE))</f>
      </c>
      <c r="L49" s="126"/>
      <c r="M49" s="126"/>
      <c r="N49" s="126"/>
      <c r="O49" s="54"/>
      <c r="P49" s="54"/>
      <c r="Q49" s="54"/>
      <c r="R49" s="54"/>
      <c r="S49" s="126">
        <f>IF(H7="","",VLOOKUP(U48,AN44:AO46,2,FALSE))</f>
      </c>
      <c r="T49" s="126"/>
      <c r="U49" s="126"/>
      <c r="V49" s="126"/>
      <c r="W49" s="54"/>
      <c r="X49" s="54"/>
      <c r="Y49" s="54"/>
      <c r="Z49" s="54"/>
      <c r="AA49" s="126">
        <f>IF(H7="","",VLOOKUP(AC48,AR44:AS46,2,FALSE))</f>
      </c>
      <c r="AB49" s="126"/>
      <c r="AC49" s="126"/>
      <c r="AD49" s="126"/>
      <c r="AE49" s="31"/>
      <c r="AF49" s="31"/>
      <c r="AM49" s="16"/>
    </row>
    <row r="50" spans="1:39" ht="15" customHeight="1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M50" s="16"/>
    </row>
    <row r="51" spans="1:39" ht="15" customHeight="1">
      <c r="A51" s="17"/>
      <c r="B51" s="17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132">
        <f>IF(W17="","",IF(W17&gt;Y17,T17,IF(W17&lt;Y17,Z17)))</f>
      </c>
      <c r="P51" s="132"/>
      <c r="Q51" s="132"/>
      <c r="R51" s="132"/>
      <c r="S51" s="52"/>
      <c r="T51" s="52"/>
      <c r="U51" s="65"/>
      <c r="V51" s="65"/>
      <c r="W51" s="65"/>
      <c r="X51" s="52"/>
      <c r="Y51" s="52"/>
      <c r="Z51" s="52"/>
      <c r="AA51" s="52"/>
      <c r="AB51" s="52"/>
      <c r="AC51" s="52"/>
      <c r="AD51" s="52"/>
      <c r="AE51" s="52"/>
      <c r="AF51" s="17"/>
      <c r="AM51" s="16"/>
    </row>
    <row r="52" spans="1:39" ht="9" customHeight="1">
      <c r="A52" s="17"/>
      <c r="B52" s="17"/>
      <c r="C52" s="52"/>
      <c r="D52" s="52"/>
      <c r="E52" s="52"/>
      <c r="F52" s="52"/>
      <c r="G52" s="52"/>
      <c r="H52" s="52"/>
      <c r="I52" s="68"/>
      <c r="J52" s="68"/>
      <c r="K52" s="68"/>
      <c r="L52" s="68"/>
      <c r="M52" s="66"/>
      <c r="N52" s="66"/>
      <c r="O52" s="66"/>
      <c r="P52" s="67"/>
      <c r="Q52" s="66"/>
      <c r="R52" s="66"/>
      <c r="S52" s="66"/>
      <c r="T52" s="66"/>
      <c r="U52" s="66"/>
      <c r="V52" s="66"/>
      <c r="W52" s="66"/>
      <c r="X52" s="66"/>
      <c r="Y52" s="52"/>
      <c r="Z52" s="52"/>
      <c r="AA52" s="52"/>
      <c r="AB52" s="52"/>
      <c r="AC52" s="52"/>
      <c r="AD52" s="52"/>
      <c r="AE52" s="52"/>
      <c r="AF52" s="17"/>
      <c r="AM52" s="16"/>
    </row>
    <row r="53" spans="1:39" s="12" customFormat="1" ht="15" customHeight="1">
      <c r="A53" s="23"/>
      <c r="B53" s="105" t="s">
        <v>28</v>
      </c>
      <c r="C53" s="93"/>
      <c r="D53" s="53"/>
      <c r="E53" s="53"/>
      <c r="F53" s="53"/>
      <c r="G53" s="53"/>
      <c r="H53" s="79">
        <f>IF(W17="","",W17)</f>
      </c>
      <c r="I53" s="118">
        <f>IF(H15="","",IF(H15&gt;J15,E15,IF(H15&lt;J15,K15)))</f>
      </c>
      <c r="J53" s="119"/>
      <c r="K53" s="119"/>
      <c r="L53" s="71"/>
      <c r="M53" s="69"/>
      <c r="N53" s="69"/>
      <c r="O53" s="123" t="s">
        <v>84</v>
      </c>
      <c r="P53" s="123"/>
      <c r="Q53" s="123"/>
      <c r="R53" s="123"/>
      <c r="S53" s="69"/>
      <c r="T53" s="69"/>
      <c r="U53" s="69"/>
      <c r="V53" s="120">
        <f>IF(W15="","",IF(W15&gt;Y15,T15,IF(W15&lt;Y15,Z15)))</f>
      </c>
      <c r="W53" s="120"/>
      <c r="X53" s="121"/>
      <c r="Y53" s="79">
        <f>IF(Y17="","",Y17)</f>
      </c>
      <c r="Z53" s="53"/>
      <c r="AA53" s="53"/>
      <c r="AB53" s="53"/>
      <c r="AC53" s="53"/>
      <c r="AD53" s="53"/>
      <c r="AE53" s="53"/>
      <c r="AF53" s="23"/>
      <c r="AM53" s="26"/>
    </row>
    <row r="54" spans="1:39" ht="11.25" customHeight="1">
      <c r="A54" s="17"/>
      <c r="B54" s="17"/>
      <c r="C54" s="52"/>
      <c r="D54" s="52"/>
      <c r="E54" s="52"/>
      <c r="F54" s="52"/>
      <c r="G54" s="52"/>
      <c r="H54" s="52"/>
      <c r="I54" s="72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73"/>
      <c r="Y54" s="52"/>
      <c r="Z54" s="52"/>
      <c r="AA54" s="52"/>
      <c r="AB54" s="52"/>
      <c r="AC54" s="52"/>
      <c r="AD54" s="52"/>
      <c r="AE54" s="52"/>
      <c r="AF54" s="17"/>
      <c r="AM54" s="16"/>
    </row>
    <row r="55" spans="1:39" ht="11.25" customHeight="1">
      <c r="A55" s="17"/>
      <c r="B55" s="17"/>
      <c r="C55" s="52"/>
      <c r="D55" s="52"/>
      <c r="E55" s="52"/>
      <c r="F55" s="52"/>
      <c r="G55" s="52"/>
      <c r="H55" s="52"/>
      <c r="I55" s="94"/>
      <c r="J55" s="66"/>
      <c r="K55" s="66"/>
      <c r="L55" s="66"/>
      <c r="M55" s="68"/>
      <c r="N55" s="68"/>
      <c r="O55" s="68"/>
      <c r="P55" s="68"/>
      <c r="Q55" s="68"/>
      <c r="R55" s="68"/>
      <c r="S55" s="68"/>
      <c r="T55" s="68"/>
      <c r="U55" s="66"/>
      <c r="V55" s="66"/>
      <c r="W55" s="66"/>
      <c r="X55" s="67"/>
      <c r="Y55" s="66"/>
      <c r="Z55" s="66"/>
      <c r="AA55" s="66"/>
      <c r="AB55" s="66"/>
      <c r="AC55" s="52"/>
      <c r="AD55" s="52"/>
      <c r="AE55" s="52"/>
      <c r="AF55" s="17"/>
      <c r="AM55" s="16"/>
    </row>
    <row r="56" spans="1:39" s="12" customFormat="1" ht="14.25" customHeight="1">
      <c r="A56" s="23"/>
      <c r="B56" s="23"/>
      <c r="C56" s="53"/>
      <c r="D56" s="79">
        <f>IF(H15="","",H15)</f>
      </c>
      <c r="E56" s="95"/>
      <c r="F56" s="71"/>
      <c r="G56" s="146" t="s">
        <v>127</v>
      </c>
      <c r="H56" s="146"/>
      <c r="I56" s="123"/>
      <c r="J56" s="123"/>
      <c r="K56" s="82"/>
      <c r="L56" s="82"/>
      <c r="M56" s="77">
        <f>IF(J15="","",J15)</f>
      </c>
      <c r="N56" s="82"/>
      <c r="O56" s="82"/>
      <c r="P56" s="82"/>
      <c r="Q56" s="82"/>
      <c r="R56" s="82"/>
      <c r="S56" s="82"/>
      <c r="T56" s="83">
        <f>IF(W15="","",W15)</f>
      </c>
      <c r="U56" s="84"/>
      <c r="V56" s="82"/>
      <c r="W56" s="123" t="s">
        <v>128</v>
      </c>
      <c r="X56" s="123"/>
      <c r="Y56" s="123"/>
      <c r="Z56" s="123"/>
      <c r="AA56" s="69"/>
      <c r="AB56" s="78"/>
      <c r="AC56" s="79">
        <f>IF(Y15="","",Y15)</f>
      </c>
      <c r="AD56" s="53"/>
      <c r="AE56" s="53"/>
      <c r="AF56" s="23"/>
      <c r="AM56" s="26"/>
    </row>
    <row r="57" spans="1:39" ht="5.25" customHeight="1">
      <c r="A57" s="17"/>
      <c r="B57" s="17"/>
      <c r="C57" s="52"/>
      <c r="D57" s="52"/>
      <c r="E57" s="72"/>
      <c r="F57" s="68"/>
      <c r="G57" s="85"/>
      <c r="H57" s="85"/>
      <c r="I57" s="85"/>
      <c r="J57" s="85"/>
      <c r="K57" s="85"/>
      <c r="L57" s="85"/>
      <c r="M57" s="86"/>
      <c r="N57" s="85"/>
      <c r="O57" s="129"/>
      <c r="P57" s="129"/>
      <c r="Q57" s="129"/>
      <c r="R57" s="129"/>
      <c r="S57" s="85"/>
      <c r="T57" s="88"/>
      <c r="U57" s="85"/>
      <c r="V57" s="85"/>
      <c r="W57" s="85"/>
      <c r="X57" s="85"/>
      <c r="Y57" s="85"/>
      <c r="Z57" s="85"/>
      <c r="AA57" s="68"/>
      <c r="AB57" s="73"/>
      <c r="AC57" s="52"/>
      <c r="AD57" s="52"/>
      <c r="AE57" s="52"/>
      <c r="AF57" s="17"/>
      <c r="AM57" s="16"/>
    </row>
    <row r="58" spans="1:39" ht="11.25" customHeight="1">
      <c r="A58" s="17"/>
      <c r="B58" s="17"/>
      <c r="C58" s="52"/>
      <c r="D58" s="52"/>
      <c r="E58" s="72"/>
      <c r="F58" s="68"/>
      <c r="G58" s="68"/>
      <c r="H58" s="68"/>
      <c r="I58" s="68"/>
      <c r="J58" s="68"/>
      <c r="K58" s="68"/>
      <c r="L58" s="68"/>
      <c r="M58" s="72"/>
      <c r="N58" s="68"/>
      <c r="O58" s="68"/>
      <c r="P58" s="68"/>
      <c r="Q58" s="68"/>
      <c r="R58" s="68"/>
      <c r="S58" s="68"/>
      <c r="T58" s="73"/>
      <c r="U58" s="68"/>
      <c r="V58" s="68"/>
      <c r="W58" s="68"/>
      <c r="X58" s="128"/>
      <c r="Y58" s="128"/>
      <c r="Z58" s="68"/>
      <c r="AA58" s="68"/>
      <c r="AB58" s="73"/>
      <c r="AC58" s="52"/>
      <c r="AD58" s="52"/>
      <c r="AE58" s="52"/>
      <c r="AF58" s="17"/>
      <c r="AM58" s="16"/>
    </row>
    <row r="59" spans="1:39" ht="11.25" customHeight="1">
      <c r="A59" s="17"/>
      <c r="C59" s="96"/>
      <c r="D59" s="97" t="s">
        <v>92</v>
      </c>
      <c r="E59" s="98">
        <v>2</v>
      </c>
      <c r="F59" s="91"/>
      <c r="G59" s="91"/>
      <c r="H59" s="99"/>
      <c r="I59" s="99"/>
      <c r="J59" s="91"/>
      <c r="K59" s="91"/>
      <c r="L59" s="97" t="s">
        <v>89</v>
      </c>
      <c r="M59" s="98">
        <v>2</v>
      </c>
      <c r="N59" s="91"/>
      <c r="O59" s="91"/>
      <c r="P59" s="99"/>
      <c r="Q59" s="99"/>
      <c r="R59" s="97"/>
      <c r="S59" s="98"/>
      <c r="T59" s="97" t="s">
        <v>90</v>
      </c>
      <c r="U59" s="98">
        <v>2</v>
      </c>
      <c r="V59" s="97"/>
      <c r="W59" s="98"/>
      <c r="X59" s="99"/>
      <c r="Y59" s="99"/>
      <c r="Z59" s="97"/>
      <c r="AA59" s="98"/>
      <c r="AB59" s="97" t="s">
        <v>91</v>
      </c>
      <c r="AC59" s="98">
        <v>2</v>
      </c>
      <c r="AD59" s="97"/>
      <c r="AE59" s="98"/>
      <c r="AF59" s="33"/>
      <c r="AM59" s="16"/>
    </row>
    <row r="60" spans="3:39" ht="18" customHeight="1">
      <c r="C60" s="219">
        <f>IF(H7="","",VLOOKUP(E59,AL44:AM46,2,FALSE))</f>
      </c>
      <c r="D60" s="219"/>
      <c r="E60" s="219"/>
      <c r="F60" s="219"/>
      <c r="G60" s="55"/>
      <c r="H60" s="55"/>
      <c r="I60" s="55"/>
      <c r="J60" s="55"/>
      <c r="K60" s="126">
        <f>IF(H7="","",VLOOKUP(M59,AP44:AQ46,2,FALSE))</f>
      </c>
      <c r="L60" s="126"/>
      <c r="M60" s="126"/>
      <c r="N60" s="126"/>
      <c r="O60" s="55"/>
      <c r="P60" s="55"/>
      <c r="Q60" s="54"/>
      <c r="R60" s="54"/>
      <c r="S60" s="220">
        <f>IF(H7="","",VLOOKUP(U59,AN44:AO46,2,FALSE))</f>
      </c>
      <c r="T60" s="220"/>
      <c r="U60" s="220"/>
      <c r="V60" s="220"/>
      <c r="W60" s="54"/>
      <c r="X60" s="54"/>
      <c r="Y60" s="54"/>
      <c r="Z60" s="54"/>
      <c r="AA60" s="213">
        <f>IF(H7="","",VLOOKUP(AC59,AR44:AS46,2,FALSE))</f>
      </c>
      <c r="AB60" s="213"/>
      <c r="AC60" s="213"/>
      <c r="AD60" s="213"/>
      <c r="AE60" s="31"/>
      <c r="AF60" s="31"/>
      <c r="AM60" s="16"/>
    </row>
    <row r="61" spans="1:39" ht="14.25" customHeight="1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22"/>
      <c r="Y61" s="22"/>
      <c r="Z61" s="22"/>
      <c r="AA61" s="22"/>
      <c r="AB61" s="22"/>
      <c r="AC61" s="22"/>
      <c r="AD61" s="22"/>
      <c r="AE61" s="22"/>
      <c r="AF61" s="22"/>
      <c r="AM61" s="16"/>
    </row>
    <row r="62" spans="3:31" ht="15" customHeight="1"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215">
        <f>IF(H17="","",IF(H17&lt;J17,K17,IF(H17&gt;J17,E17)))</f>
      </c>
      <c r="P62" s="215"/>
      <c r="Q62" s="215"/>
      <c r="R62" s="215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</row>
    <row r="63" spans="1:31" ht="9" customHeight="1">
      <c r="A63" s="17"/>
      <c r="B63" s="17"/>
      <c r="C63" s="52"/>
      <c r="D63" s="52"/>
      <c r="E63" s="52"/>
      <c r="F63" s="52"/>
      <c r="G63" s="52"/>
      <c r="H63" s="52"/>
      <c r="I63" s="66"/>
      <c r="J63" s="66"/>
      <c r="K63" s="66"/>
      <c r="L63" s="66"/>
      <c r="M63" s="66"/>
      <c r="N63" s="66"/>
      <c r="O63" s="66"/>
      <c r="P63" s="67"/>
      <c r="Q63" s="66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96"/>
    </row>
    <row r="64" spans="1:31" s="12" customFormat="1" ht="15" customHeight="1">
      <c r="A64" s="23"/>
      <c r="B64" s="105" t="s">
        <v>29</v>
      </c>
      <c r="C64" s="93"/>
      <c r="D64" s="53"/>
      <c r="E64" s="53"/>
      <c r="F64" s="53"/>
      <c r="G64" s="53"/>
      <c r="H64" s="79">
        <f>IF(H17="","",H17)</f>
      </c>
      <c r="I64" s="217">
        <f>IF(H14="","",IF(H14&gt;J14,E14,IF(H14&lt;J14,K14)))</f>
      </c>
      <c r="J64" s="218"/>
      <c r="K64" s="218"/>
      <c r="L64" s="69"/>
      <c r="M64" s="69"/>
      <c r="N64" s="69"/>
      <c r="O64" s="123" t="s">
        <v>87</v>
      </c>
      <c r="P64" s="123"/>
      <c r="Q64" s="146"/>
      <c r="R64" s="146"/>
      <c r="S64" s="71"/>
      <c r="T64" s="71"/>
      <c r="U64" s="71"/>
      <c r="V64" s="124">
        <f>IF(W14="","",IF(W14&gt;Y14,T14,IF(W14&lt;Y14,Z14)))</f>
      </c>
      <c r="W64" s="124"/>
      <c r="X64" s="125"/>
      <c r="Y64" s="70">
        <f>IF(J17="","",J17)</f>
      </c>
      <c r="Z64" s="69"/>
      <c r="AA64" s="69"/>
      <c r="AB64" s="69"/>
      <c r="AC64" s="53"/>
      <c r="AD64" s="53"/>
      <c r="AE64" s="93"/>
    </row>
    <row r="65" spans="1:31" ht="11.25" customHeight="1">
      <c r="A65" s="17"/>
      <c r="B65" s="17"/>
      <c r="C65" s="52"/>
      <c r="D65" s="52"/>
      <c r="E65" s="52"/>
      <c r="F65" s="52"/>
      <c r="G65" s="52"/>
      <c r="H65" s="52"/>
      <c r="I65" s="72"/>
      <c r="J65" s="68"/>
      <c r="K65" s="68"/>
      <c r="L65" s="68"/>
      <c r="M65" s="68"/>
      <c r="N65" s="68"/>
      <c r="O65" s="128"/>
      <c r="P65" s="128"/>
      <c r="Q65" s="128"/>
      <c r="R65" s="128"/>
      <c r="S65" s="68"/>
      <c r="T65" s="68"/>
      <c r="U65" s="68"/>
      <c r="V65" s="68"/>
      <c r="W65" s="68"/>
      <c r="X65" s="73"/>
      <c r="Y65" s="68"/>
      <c r="Z65" s="68"/>
      <c r="AA65" s="68"/>
      <c r="AB65" s="68"/>
      <c r="AC65" s="52"/>
      <c r="AD65" s="52"/>
      <c r="AE65" s="96"/>
    </row>
    <row r="66" spans="1:31" ht="11.25" customHeight="1">
      <c r="A66" s="17"/>
      <c r="B66" s="17"/>
      <c r="C66" s="52"/>
      <c r="D66" s="52"/>
      <c r="E66" s="66"/>
      <c r="F66" s="66"/>
      <c r="G66" s="66"/>
      <c r="H66" s="66"/>
      <c r="I66" s="94"/>
      <c r="J66" s="66"/>
      <c r="K66" s="66"/>
      <c r="L66" s="66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73"/>
      <c r="Y66" s="66"/>
      <c r="Z66" s="66"/>
      <c r="AA66" s="66"/>
      <c r="AB66" s="66"/>
      <c r="AC66" s="52"/>
      <c r="AD66" s="52"/>
      <c r="AE66" s="96"/>
    </row>
    <row r="67" spans="1:31" s="12" customFormat="1" ht="14.25" customHeight="1">
      <c r="A67" s="23"/>
      <c r="B67" s="23"/>
      <c r="C67" s="53"/>
      <c r="D67" s="79">
        <f>IF(H14="","",H14)</f>
      </c>
      <c r="E67" s="80"/>
      <c r="F67" s="69"/>
      <c r="G67" s="123" t="s">
        <v>125</v>
      </c>
      <c r="H67" s="123"/>
      <c r="I67" s="123"/>
      <c r="J67" s="123"/>
      <c r="K67" s="82"/>
      <c r="L67" s="82"/>
      <c r="M67" s="77">
        <f>IF(J14="","",J14)</f>
      </c>
      <c r="N67" s="82"/>
      <c r="O67" s="82"/>
      <c r="P67" s="82"/>
      <c r="Q67" s="82"/>
      <c r="R67" s="82"/>
      <c r="S67" s="82"/>
      <c r="T67" s="70">
        <f>IF(W14="","",W14)</f>
      </c>
      <c r="U67" s="100"/>
      <c r="V67" s="81"/>
      <c r="W67" s="146" t="s">
        <v>126</v>
      </c>
      <c r="X67" s="146"/>
      <c r="Y67" s="123"/>
      <c r="Z67" s="123"/>
      <c r="AA67" s="69"/>
      <c r="AB67" s="78"/>
      <c r="AC67" s="79">
        <f>IF(Y14="","",Y14)</f>
      </c>
      <c r="AD67" s="53"/>
      <c r="AE67" s="93"/>
    </row>
    <row r="68" spans="1:31" ht="5.25" customHeight="1">
      <c r="A68" s="17"/>
      <c r="B68" s="17"/>
      <c r="C68" s="52"/>
      <c r="D68" s="52"/>
      <c r="E68" s="72"/>
      <c r="F68" s="68"/>
      <c r="G68" s="85"/>
      <c r="H68" s="85"/>
      <c r="I68" s="85"/>
      <c r="J68" s="85"/>
      <c r="K68" s="85"/>
      <c r="L68" s="85"/>
      <c r="M68" s="86"/>
      <c r="N68" s="85"/>
      <c r="O68" s="129"/>
      <c r="P68" s="129"/>
      <c r="Q68" s="129"/>
      <c r="R68" s="129"/>
      <c r="S68" s="85"/>
      <c r="T68" s="88"/>
      <c r="U68" s="86"/>
      <c r="V68" s="85"/>
      <c r="W68" s="85"/>
      <c r="X68" s="85"/>
      <c r="Y68" s="85"/>
      <c r="Z68" s="85"/>
      <c r="AA68" s="68"/>
      <c r="AB68" s="73"/>
      <c r="AC68" s="52"/>
      <c r="AD68" s="52"/>
      <c r="AE68" s="96"/>
    </row>
    <row r="69" spans="1:31" ht="12.75">
      <c r="A69" s="17"/>
      <c r="B69" s="17"/>
      <c r="C69" s="52"/>
      <c r="D69" s="52"/>
      <c r="E69" s="72"/>
      <c r="F69" s="68"/>
      <c r="G69" s="68"/>
      <c r="H69" s="68"/>
      <c r="I69" s="68"/>
      <c r="J69" s="68"/>
      <c r="K69" s="68"/>
      <c r="L69" s="68"/>
      <c r="M69" s="72"/>
      <c r="N69" s="68"/>
      <c r="O69" s="68"/>
      <c r="P69" s="68"/>
      <c r="Q69" s="68"/>
      <c r="R69" s="68"/>
      <c r="S69" s="68"/>
      <c r="T69" s="68"/>
      <c r="U69" s="72"/>
      <c r="V69" s="68"/>
      <c r="W69" s="68"/>
      <c r="X69" s="68"/>
      <c r="Y69" s="68"/>
      <c r="Z69" s="68"/>
      <c r="AA69" s="68"/>
      <c r="AB69" s="73"/>
      <c r="AC69" s="52"/>
      <c r="AD69" s="52"/>
      <c r="AE69" s="96"/>
    </row>
    <row r="70" spans="1:31" ht="11.25" customHeight="1">
      <c r="A70" s="17"/>
      <c r="C70" s="96"/>
      <c r="D70" s="97" t="s">
        <v>92</v>
      </c>
      <c r="E70" s="98">
        <v>3</v>
      </c>
      <c r="F70" s="96"/>
      <c r="G70" s="96"/>
      <c r="H70" s="99"/>
      <c r="I70" s="99"/>
      <c r="J70" s="96"/>
      <c r="K70" s="96"/>
      <c r="L70" s="97" t="s">
        <v>89</v>
      </c>
      <c r="M70" s="98">
        <v>3</v>
      </c>
      <c r="N70" s="96"/>
      <c r="O70" s="96"/>
      <c r="P70" s="99"/>
      <c r="Q70" s="99"/>
      <c r="R70" s="97"/>
      <c r="S70" s="98"/>
      <c r="T70" s="97" t="s">
        <v>90</v>
      </c>
      <c r="U70" s="98">
        <v>3</v>
      </c>
      <c r="V70" s="97"/>
      <c r="W70" s="98"/>
      <c r="X70" s="99"/>
      <c r="Y70" s="99"/>
      <c r="Z70" s="97"/>
      <c r="AA70" s="98"/>
      <c r="AB70" s="97" t="s">
        <v>91</v>
      </c>
      <c r="AC70" s="98">
        <v>3</v>
      </c>
      <c r="AD70" s="97"/>
      <c r="AE70" s="96"/>
    </row>
    <row r="71" spans="3:30" ht="18" customHeight="1">
      <c r="C71" s="126">
        <f>IF(H7="","",VLOOKUP(E70,AL44:AM46,2,FALSE))</f>
      </c>
      <c r="D71" s="126"/>
      <c r="E71" s="126"/>
      <c r="F71" s="126"/>
      <c r="G71" s="55"/>
      <c r="H71" s="55"/>
      <c r="I71" s="55"/>
      <c r="J71" s="55"/>
      <c r="K71" s="126">
        <f>IF(H7="","",VLOOKUP(M70,AP44:AQ46,2,FALSE))</f>
      </c>
      <c r="L71" s="126"/>
      <c r="M71" s="126"/>
      <c r="N71" s="126"/>
      <c r="O71" s="55"/>
      <c r="P71" s="55"/>
      <c r="Q71" s="54"/>
      <c r="R71" s="54"/>
      <c r="S71" s="126">
        <f>IF(H7="","",VLOOKUP(U70,AN44:AO46,2,FALSE))</f>
      </c>
      <c r="T71" s="126"/>
      <c r="U71" s="126"/>
      <c r="V71" s="126"/>
      <c r="W71" s="54"/>
      <c r="X71" s="54"/>
      <c r="Y71" s="54"/>
      <c r="Z71" s="54"/>
      <c r="AA71" s="216">
        <f>IF(H7="","",VLOOKUP(AC70,AR44:AS46,2,FALSE))</f>
      </c>
      <c r="AB71" s="216"/>
      <c r="AC71" s="216"/>
      <c r="AD71" s="216"/>
    </row>
    <row r="73" ht="12.75">
      <c r="B73" s="110"/>
    </row>
  </sheetData>
  <sheetProtection/>
  <mergeCells count="202">
    <mergeCell ref="B8:C8"/>
    <mergeCell ref="M38:N38"/>
    <mergeCell ref="Z10:AC10"/>
    <mergeCell ref="Z11:AC11"/>
    <mergeCell ref="S12:V12"/>
    <mergeCell ref="S13:V13"/>
    <mergeCell ref="O9:Q9"/>
    <mergeCell ref="O11:Q11"/>
    <mergeCell ref="O17:Q17"/>
    <mergeCell ref="O12:Q12"/>
    <mergeCell ref="M41:N41"/>
    <mergeCell ref="M42:N42"/>
    <mergeCell ref="M44:N44"/>
    <mergeCell ref="X58:Y58"/>
    <mergeCell ref="C71:F71"/>
    <mergeCell ref="K71:N71"/>
    <mergeCell ref="S71:V71"/>
    <mergeCell ref="C60:F60"/>
    <mergeCell ref="K60:N60"/>
    <mergeCell ref="S60:V60"/>
    <mergeCell ref="O62:R62"/>
    <mergeCell ref="AA71:AD71"/>
    <mergeCell ref="O64:R64"/>
    <mergeCell ref="G67:J67"/>
    <mergeCell ref="W67:Z67"/>
    <mergeCell ref="O68:R68"/>
    <mergeCell ref="I64:K64"/>
    <mergeCell ref="V64:X64"/>
    <mergeCell ref="O65:R65"/>
    <mergeCell ref="AA60:AD60"/>
    <mergeCell ref="AD16:AF16"/>
    <mergeCell ref="AD17:AF17"/>
    <mergeCell ref="AD18:AF18"/>
    <mergeCell ref="AE25:AF26"/>
    <mergeCell ref="AC23:AD24"/>
    <mergeCell ref="AE23:AF24"/>
    <mergeCell ref="AC25:AD26"/>
    <mergeCell ref="AC20:AD20"/>
    <mergeCell ref="AE20:AF20"/>
    <mergeCell ref="AD6:AF6"/>
    <mergeCell ref="AD7:AF7"/>
    <mergeCell ref="AD9:AF9"/>
    <mergeCell ref="AD10:AF10"/>
    <mergeCell ref="AD15:AF15"/>
    <mergeCell ref="AD12:AF12"/>
    <mergeCell ref="AD13:AF13"/>
    <mergeCell ref="AD14:AF14"/>
    <mergeCell ref="AD11:AF11"/>
    <mergeCell ref="AD8:AF8"/>
    <mergeCell ref="A6:C6"/>
    <mergeCell ref="S6:AC6"/>
    <mergeCell ref="O7:Q7"/>
    <mergeCell ref="K7:N7"/>
    <mergeCell ref="K17:M17"/>
    <mergeCell ref="K14:M14"/>
    <mergeCell ref="K12:N12"/>
    <mergeCell ref="O8:Q8"/>
    <mergeCell ref="D8:N8"/>
    <mergeCell ref="S8:AC8"/>
    <mergeCell ref="K9:N9"/>
    <mergeCell ref="Z12:AC12"/>
    <mergeCell ref="Z13:AC13"/>
    <mergeCell ref="M28:N28"/>
    <mergeCell ref="O28:P28"/>
    <mergeCell ref="D10:G10"/>
    <mergeCell ref="D11:G11"/>
    <mergeCell ref="K10:N10"/>
    <mergeCell ref="K11:N11"/>
    <mergeCell ref="J20:L20"/>
    <mergeCell ref="O10:Q10"/>
    <mergeCell ref="D7:G7"/>
    <mergeCell ref="D9:G9"/>
    <mergeCell ref="D13:G13"/>
    <mergeCell ref="G45:J45"/>
    <mergeCell ref="A31:C32"/>
    <mergeCell ref="M31:N32"/>
    <mergeCell ref="O31:P32"/>
    <mergeCell ref="A28:C28"/>
    <mergeCell ref="D29:F30"/>
    <mergeCell ref="C49:F49"/>
    <mergeCell ref="B7:C7"/>
    <mergeCell ref="B9:C9"/>
    <mergeCell ref="B10:C10"/>
    <mergeCell ref="B11:C11"/>
    <mergeCell ref="D12:G12"/>
    <mergeCell ref="B12:C12"/>
    <mergeCell ref="B13:C13"/>
    <mergeCell ref="B14:C14"/>
    <mergeCell ref="B15:C15"/>
    <mergeCell ref="S7:V7"/>
    <mergeCell ref="S9:V9"/>
    <mergeCell ref="Z7:AC7"/>
    <mergeCell ref="Z9:AC9"/>
    <mergeCell ref="T16:V16"/>
    <mergeCell ref="Z16:AB16"/>
    <mergeCell ref="Z14:AB14"/>
    <mergeCell ref="Z15:AB15"/>
    <mergeCell ref="S10:V10"/>
    <mergeCell ref="S11:V11"/>
    <mergeCell ref="W56:Z56"/>
    <mergeCell ref="T17:V17"/>
    <mergeCell ref="G56:J56"/>
    <mergeCell ref="O40:R40"/>
    <mergeCell ref="W45:Z45"/>
    <mergeCell ref="O18:Q18"/>
    <mergeCell ref="Z17:AB17"/>
    <mergeCell ref="Z18:AB18"/>
    <mergeCell ref="Q23:S24"/>
    <mergeCell ref="G20:I20"/>
    <mergeCell ref="A21:C22"/>
    <mergeCell ref="B16:C16"/>
    <mergeCell ref="B17:C17"/>
    <mergeCell ref="B18:C18"/>
    <mergeCell ref="A20:C20"/>
    <mergeCell ref="T18:V18"/>
    <mergeCell ref="M20:N20"/>
    <mergeCell ref="D20:F20"/>
    <mergeCell ref="D21:F22"/>
    <mergeCell ref="O20:P20"/>
    <mergeCell ref="D6:N6"/>
    <mergeCell ref="O6:Q6"/>
    <mergeCell ref="E18:G18"/>
    <mergeCell ref="K18:M18"/>
    <mergeCell ref="O14:Q14"/>
    <mergeCell ref="E15:G15"/>
    <mergeCell ref="K15:M15"/>
    <mergeCell ref="O15:Q15"/>
    <mergeCell ref="O13:Q13"/>
    <mergeCell ref="K13:N13"/>
    <mergeCell ref="T14:V14"/>
    <mergeCell ref="T15:V15"/>
    <mergeCell ref="K16:M16"/>
    <mergeCell ref="O16:Q16"/>
    <mergeCell ref="E17:G17"/>
    <mergeCell ref="E14:G14"/>
    <mergeCell ref="E16:G16"/>
    <mergeCell ref="A25:C26"/>
    <mergeCell ref="A23:C24"/>
    <mergeCell ref="M23:N24"/>
    <mergeCell ref="O23:P24"/>
    <mergeCell ref="O25:P26"/>
    <mergeCell ref="J25:L26"/>
    <mergeCell ref="AC21:AD22"/>
    <mergeCell ref="AE21:AF22"/>
    <mergeCell ref="T21:V22"/>
    <mergeCell ref="Q21:S22"/>
    <mergeCell ref="G23:I24"/>
    <mergeCell ref="Q20:S20"/>
    <mergeCell ref="M21:N22"/>
    <mergeCell ref="W23:Y24"/>
    <mergeCell ref="W20:Y20"/>
    <mergeCell ref="O21:P22"/>
    <mergeCell ref="Z20:AB20"/>
    <mergeCell ref="T20:V20"/>
    <mergeCell ref="AE28:AF28"/>
    <mergeCell ref="A29:C30"/>
    <mergeCell ref="M29:N30"/>
    <mergeCell ref="O29:P30"/>
    <mergeCell ref="Q29:S30"/>
    <mergeCell ref="AC29:AD30"/>
    <mergeCell ref="AE29:AF30"/>
    <mergeCell ref="Q28:S28"/>
    <mergeCell ref="AE31:AF32"/>
    <mergeCell ref="A33:C34"/>
    <mergeCell ref="M33:N34"/>
    <mergeCell ref="O33:P34"/>
    <mergeCell ref="Q33:S34"/>
    <mergeCell ref="AC33:AD34"/>
    <mergeCell ref="AE33:AF34"/>
    <mergeCell ref="Q31:S32"/>
    <mergeCell ref="G31:I32"/>
    <mergeCell ref="J33:L34"/>
    <mergeCell ref="AC31:AD32"/>
    <mergeCell ref="M25:N26"/>
    <mergeCell ref="D28:F28"/>
    <mergeCell ref="G28:I28"/>
    <mergeCell ref="J28:L28"/>
    <mergeCell ref="Z25:AB26"/>
    <mergeCell ref="T29:V30"/>
    <mergeCell ref="W31:Y32"/>
    <mergeCell ref="AC28:AD28"/>
    <mergeCell ref="Q25:S26"/>
    <mergeCell ref="O57:R57"/>
    <mergeCell ref="O38:R38"/>
    <mergeCell ref="O42:R42"/>
    <mergeCell ref="O51:R51"/>
    <mergeCell ref="Z33:AB34"/>
    <mergeCell ref="T28:V28"/>
    <mergeCell ref="W28:Y28"/>
    <mergeCell ref="Z28:AB28"/>
    <mergeCell ref="AA49:AD49"/>
    <mergeCell ref="O43:R43"/>
    <mergeCell ref="I53:K53"/>
    <mergeCell ref="V53:X53"/>
    <mergeCell ref="I40:K40"/>
    <mergeCell ref="V40:X40"/>
    <mergeCell ref="O53:R53"/>
    <mergeCell ref="K49:N49"/>
    <mergeCell ref="S49:V49"/>
    <mergeCell ref="P45:Q45"/>
    <mergeCell ref="O41:R41"/>
    <mergeCell ref="O44:R44"/>
  </mergeCells>
  <printOptions/>
  <pageMargins left="0.7086614173228347" right="0" top="0.2755905511811024" bottom="0" header="0.2362204724409449" footer="0.2362204724409449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松本道弘</dc:creator>
  <cp:keywords/>
  <dc:description/>
  <cp:lastModifiedBy>falco</cp:lastModifiedBy>
  <cp:lastPrinted>2022-03-24T12:28:39Z</cp:lastPrinted>
  <dcterms:created xsi:type="dcterms:W3CDTF">2008-12-16T10:22:54Z</dcterms:created>
  <dcterms:modified xsi:type="dcterms:W3CDTF">2022-04-07T10:50:46Z</dcterms:modified>
  <cp:category/>
  <cp:version/>
  <cp:contentType/>
  <cp:contentStatus/>
</cp:coreProperties>
</file>